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360" windowWidth="14895" windowHeight="7815"/>
  </bookViews>
  <sheets>
    <sheet name="Data" sheetId="2" r:id="rId1"/>
    <sheet name="Chú giải FTA" sheetId="4" r:id="rId2"/>
  </sheets>
  <definedNames>
    <definedName name="_xlnm.Print_Area" localSheetId="0">Data!$A$1:$P$146</definedName>
  </definedNames>
  <calcPr calcId="125725"/>
</workbook>
</file>

<file path=xl/calcChain.xml><?xml version="1.0" encoding="utf-8"?>
<calcChain xmlns="http://schemas.openxmlformats.org/spreadsheetml/2006/main">
  <c r="H145" i="2"/>
  <c r="H144"/>
  <c r="H132"/>
  <c r="H133"/>
  <c r="H134"/>
  <c r="H135"/>
  <c r="H136"/>
  <c r="H137"/>
  <c r="H138"/>
  <c r="H139"/>
  <c r="H140"/>
  <c r="H141"/>
  <c r="H131"/>
  <c r="L130"/>
  <c r="L126"/>
  <c r="M126" s="1"/>
  <c r="N126" s="1"/>
  <c r="L127"/>
  <c r="L128"/>
  <c r="M128" s="1"/>
  <c r="N128" s="1"/>
  <c r="L129"/>
  <c r="L125"/>
  <c r="L124"/>
  <c r="L123"/>
  <c r="L122"/>
  <c r="L121"/>
  <c r="L120"/>
  <c r="L118"/>
  <c r="M118" s="1"/>
  <c r="N118" s="1"/>
  <c r="L119"/>
  <c r="L117"/>
  <c r="L116"/>
  <c r="L115"/>
  <c r="L114"/>
  <c r="M114" s="1"/>
  <c r="N114" s="1"/>
  <c r="M115"/>
  <c r="N115" s="1"/>
  <c r="M116"/>
  <c r="N116" s="1"/>
  <c r="M117"/>
  <c r="N117" s="1"/>
  <c r="M119"/>
  <c r="M120"/>
  <c r="N120" s="1"/>
  <c r="M121"/>
  <c r="N121" s="1"/>
  <c r="M122"/>
  <c r="N122" s="1"/>
  <c r="M123"/>
  <c r="N123" s="1"/>
  <c r="M124"/>
  <c r="N124" s="1"/>
  <c r="M125"/>
  <c r="N125" s="1"/>
  <c r="M127"/>
  <c r="M129"/>
  <c r="M130"/>
  <c r="N130" s="1"/>
  <c r="N119"/>
  <c r="N127"/>
  <c r="N129"/>
  <c r="L113"/>
  <c r="M113" s="1"/>
  <c r="N113" s="1"/>
  <c r="M112"/>
  <c r="N112" s="1"/>
  <c r="L112"/>
  <c r="L111"/>
  <c r="M111" s="1"/>
  <c r="N111" s="1"/>
  <c r="M103"/>
  <c r="N103" s="1"/>
  <c r="M105"/>
  <c r="N105" s="1"/>
  <c r="L105"/>
  <c r="L104"/>
  <c r="M104" s="1"/>
  <c r="N104" s="1"/>
  <c r="L103"/>
  <c r="L102"/>
  <c r="M102" s="1"/>
  <c r="N102" s="1"/>
  <c r="M101"/>
  <c r="N101" s="1"/>
  <c r="L101"/>
  <c r="L98"/>
  <c r="L97"/>
  <c r="M7" l="1"/>
  <c r="M27"/>
  <c r="M26"/>
  <c r="M10"/>
  <c r="M11"/>
  <c r="M12"/>
  <c r="M13"/>
  <c r="M14"/>
  <c r="M15"/>
  <c r="M16"/>
  <c r="M17"/>
  <c r="M18"/>
  <c r="M19"/>
  <c r="M20"/>
  <c r="M9"/>
  <c r="M98"/>
  <c r="N98" s="1"/>
  <c r="M97"/>
  <c r="N97" s="1"/>
  <c r="L90"/>
  <c r="L91"/>
  <c r="L92"/>
  <c r="L93"/>
  <c r="L94"/>
  <c r="L89"/>
  <c r="M89"/>
  <c r="N89" s="1"/>
  <c r="M90"/>
  <c r="N90" s="1"/>
  <c r="M91"/>
  <c r="N91" s="1"/>
  <c r="M92"/>
  <c r="N92" s="1"/>
  <c r="M93"/>
  <c r="N93" s="1"/>
  <c r="M94"/>
  <c r="N94" s="1"/>
  <c r="L84"/>
  <c r="M84" s="1"/>
  <c r="N84" s="1"/>
  <c r="L85"/>
  <c r="M85" s="1"/>
  <c r="N85" s="1"/>
  <c r="L86"/>
  <c r="M86" s="1"/>
  <c r="N86" s="1"/>
  <c r="L87"/>
  <c r="M87" s="1"/>
  <c r="N87" s="1"/>
  <c r="L88"/>
  <c r="M88" s="1"/>
  <c r="N88" s="1"/>
  <c r="L83"/>
  <c r="M83" s="1"/>
  <c r="N83" s="1"/>
  <c r="L81"/>
  <c r="L82"/>
  <c r="L80"/>
  <c r="M80"/>
  <c r="N80" s="1"/>
  <c r="M81"/>
  <c r="N81" s="1"/>
  <c r="M82"/>
  <c r="N82" s="1"/>
  <c r="M79"/>
  <c r="N79" s="1"/>
  <c r="L79"/>
  <c r="L75"/>
  <c r="M75" s="1"/>
  <c r="N75" s="1"/>
  <c r="L76"/>
  <c r="M76" s="1"/>
  <c r="N76" s="1"/>
  <c r="L77"/>
  <c r="M77" s="1"/>
  <c r="N77" s="1"/>
  <c r="L78"/>
  <c r="M78" s="1"/>
  <c r="N78" s="1"/>
  <c r="L74"/>
  <c r="M74" s="1"/>
  <c r="N74" s="1"/>
  <c r="L69"/>
  <c r="M69" s="1"/>
  <c r="N69" s="1"/>
  <c r="L68"/>
  <c r="L67"/>
  <c r="M67" s="1"/>
  <c r="N67" s="1"/>
  <c r="L65"/>
  <c r="M65" s="1"/>
  <c r="N65" s="1"/>
  <c r="L64"/>
  <c r="L61"/>
  <c r="M61"/>
  <c r="N61" s="1"/>
  <c r="M64"/>
  <c r="N64" s="1"/>
  <c r="M68"/>
  <c r="N68" s="1"/>
  <c r="L66"/>
  <c r="M66" s="1"/>
  <c r="N66" s="1"/>
  <c r="N52"/>
  <c r="L53"/>
  <c r="L54"/>
  <c r="L55"/>
  <c r="L56"/>
  <c r="L57"/>
  <c r="L58"/>
  <c r="L52"/>
  <c r="M52" s="1"/>
  <c r="L59"/>
  <c r="M59" s="1"/>
  <c r="N59" s="1"/>
  <c r="L60"/>
  <c r="M60" s="1"/>
  <c r="N60" s="1"/>
  <c r="M58"/>
  <c r="N58" s="1"/>
  <c r="M53"/>
  <c r="N53" s="1"/>
  <c r="M54"/>
  <c r="N54" s="1"/>
  <c r="M55"/>
  <c r="N55" s="1"/>
  <c r="M56"/>
  <c r="N56" s="1"/>
  <c r="M57"/>
  <c r="N57" s="1"/>
  <c r="L49"/>
  <c r="M49" s="1"/>
  <c r="N49" s="1"/>
  <c r="L47"/>
  <c r="M47" s="1"/>
  <c r="N47" s="1"/>
  <c r="L48"/>
  <c r="M48" s="1"/>
  <c r="N48" s="1"/>
  <c r="L50"/>
  <c r="M50" s="1"/>
  <c r="N50" s="1"/>
  <c r="L51"/>
  <c r="M51" s="1"/>
  <c r="N51" s="1"/>
  <c r="L46"/>
  <c r="M46"/>
  <c r="N46" s="1"/>
  <c r="L44"/>
  <c r="M44" s="1"/>
  <c r="N44" s="1"/>
  <c r="L45"/>
  <c r="M45" s="1"/>
  <c r="N45" s="1"/>
  <c r="M37"/>
  <c r="N37" s="1"/>
  <c r="M39"/>
  <c r="N39" s="1"/>
  <c r="M41"/>
  <c r="N41" s="1"/>
  <c r="M43"/>
  <c r="N43" s="1"/>
  <c r="L37"/>
  <c r="L38"/>
  <c r="M38" s="1"/>
  <c r="N38" s="1"/>
  <c r="L39"/>
  <c r="L40"/>
  <c r="M40" s="1"/>
  <c r="N40" s="1"/>
  <c r="L41"/>
  <c r="L42"/>
  <c r="M42" s="1"/>
  <c r="N42" s="1"/>
  <c r="L43"/>
  <c r="L35"/>
  <c r="M35" s="1"/>
  <c r="N35" s="1"/>
  <c r="L36"/>
  <c r="M36" s="1"/>
  <c r="N36" s="1"/>
  <c r="L34"/>
  <c r="M34" s="1"/>
  <c r="N34" s="1"/>
  <c r="M33"/>
  <c r="N33" s="1"/>
  <c r="L33"/>
  <c r="M31"/>
  <c r="N31" s="1"/>
  <c r="L32"/>
  <c r="M32" s="1"/>
  <c r="N32" s="1"/>
  <c r="L31"/>
  <c r="L30"/>
  <c r="M30" s="1"/>
  <c r="N30" s="1"/>
  <c r="L29"/>
  <c r="M29" s="1"/>
  <c r="N29" s="1"/>
  <c r="M28"/>
  <c r="N28" s="1"/>
  <c r="L28"/>
  <c r="M25"/>
  <c r="L25"/>
  <c r="N25" s="1"/>
  <c r="L8"/>
  <c r="L6"/>
  <c r="M6" s="1"/>
  <c r="L3"/>
  <c r="M3" s="1"/>
  <c r="N6" l="1"/>
  <c r="M8"/>
  <c r="N8" s="1"/>
  <c r="N3"/>
</calcChain>
</file>

<file path=xl/sharedStrings.xml><?xml version="1.0" encoding="utf-8"?>
<sst xmlns="http://schemas.openxmlformats.org/spreadsheetml/2006/main" count="876" uniqueCount="570">
  <si>
    <t>0801310000</t>
  </si>
  <si>
    <t>0801320000</t>
  </si>
  <si>
    <t>0803909000</t>
  </si>
  <si>
    <t>0801110000</t>
  </si>
  <si>
    <t>№</t>
  </si>
  <si>
    <t>Описание</t>
  </si>
  <si>
    <t>$/kg</t>
  </si>
  <si>
    <t>Домашняя обувь с верхом из текстильных материалов, подошвой из натуральной или композиционной кожи</t>
  </si>
  <si>
    <t>Домашняя обувь с верхом из текстильных материалов, подошвой из резины или пластмассы</t>
  </si>
  <si>
    <t>0802119000</t>
  </si>
  <si>
    <t>0802129000</t>
  </si>
  <si>
    <t>0802310000</t>
  </si>
  <si>
    <t>0802320000</t>
  </si>
  <si>
    <t>0802510000</t>
  </si>
  <si>
    <t>0802520000</t>
  </si>
  <si>
    <t>Бананы сушенные</t>
  </si>
  <si>
    <t>0804100000</t>
  </si>
  <si>
    <t>4202210000</t>
  </si>
  <si>
    <t>Дамские сумки из натуральной кожи</t>
  </si>
  <si>
    <t>6402190000</t>
  </si>
  <si>
    <t>Спортивная обувь с подошвой и верхом из резины или пластмассы</t>
  </si>
  <si>
    <t>6403190000</t>
  </si>
  <si>
    <t>Спортивная обувь с верхом из натуральной кожи, подошвой из резины/пластмассы/натуральной кожи/коипозиционной кожи</t>
  </si>
  <si>
    <t>6404110000</t>
  </si>
  <si>
    <t>Спортивная обувь с верхом из текстильных материалов, подошвой из резины или пластмассы (для тенниса, баскетбола, тренировки...)</t>
  </si>
  <si>
    <t>6403511100</t>
  </si>
  <si>
    <t>Обуь с верхом и подошвой из натуральной кожи, закрывающая лодыжку но не икру, длиной стельки менее 24см</t>
  </si>
  <si>
    <t>Обуь с верхом и подошвой из натуральной кожи, закрывающая лодыжку но не икру, длиной стельки 24см и более, мужская</t>
  </si>
  <si>
    <t>6403511500</t>
  </si>
  <si>
    <t>Обуь с верхом и подошвой из натуральной кожи, закрывающая лодыжку но не икру, длиной стельки 24см и более, женская</t>
  </si>
  <si>
    <t>6403511900</t>
  </si>
  <si>
    <t>Обуь с верхом и подошвой из натуральной кожи (не закрывающая лодыжку), длиной стельки менее 24см</t>
  </si>
  <si>
    <t>6403599100</t>
  </si>
  <si>
    <t>Обуь с верхом и подошвой из натуральной кожи (не закрывающая лодыжку), длиной стельки 24см и более, мужская</t>
  </si>
  <si>
    <t>6403599500</t>
  </si>
  <si>
    <t>Обуь с верхом и подошвой из натуральной кожи (не закрывающая лодыжку), длиной стельки 24см и более, женская</t>
  </si>
  <si>
    <t>6403599900</t>
  </si>
  <si>
    <t>Обуь с верхом из натуральной кожи, подошвой из резины или пластмассы, закрывающая лодыжку но не икру, длиной стельки менее 24см</t>
  </si>
  <si>
    <t>6403911100</t>
  </si>
  <si>
    <t>Обуь с верхом из натуральной кожи, подошвой из резины или пластмассы, закрывающая лодыжку но не икру, длиной стельки 24см и более, мужская</t>
  </si>
  <si>
    <t>6403911600</t>
  </si>
  <si>
    <t>Обуь с верхом из натуральной кожи, подошвой из резины или пластмассы, закрывающая лодыжку но не икру, длиной стельки 24см и более, женская</t>
  </si>
  <si>
    <t>6403911800</t>
  </si>
  <si>
    <t>Обуь с верхом из натуральной кожи, подошвой из резины или пластмассы (не закрывающая лодыжку), длиной стельки менее 24см</t>
  </si>
  <si>
    <t>6403999100</t>
  </si>
  <si>
    <t>Обуь с верхом из натуральной кожи, подошвой из резины или пластмассы (не закрывающая лодыжку), длиной стельки 24см и более, мужская</t>
  </si>
  <si>
    <t>6403999600</t>
  </si>
  <si>
    <t>Обуь с верхом из натуральной кожи, подошвой из резины или пластмассы (не закрывающая лодыжку), длиной стельки 24см и более, женская</t>
  </si>
  <si>
    <t>6403999800</t>
  </si>
  <si>
    <t>Домашняя обувь с верхом и подошвой из резины или пластмассы</t>
  </si>
  <si>
    <t>6402995000</t>
  </si>
  <si>
    <t>6403595000</t>
  </si>
  <si>
    <t>Домашняя обувь с верхом и подошвой из натуральной кожи</t>
  </si>
  <si>
    <t>6403995000</t>
  </si>
  <si>
    <t>Домашняя обувь с верхом из натуральной кожи, подошвой из резины или пластмассы</t>
  </si>
  <si>
    <t>6404191000</t>
  </si>
  <si>
    <t>6404201000</t>
  </si>
  <si>
    <t>4203300000</t>
  </si>
  <si>
    <t>1513193000</t>
  </si>
  <si>
    <t>Кокосовое масло для технического применения, не для производства продуктов питания и употребления в пищу</t>
  </si>
  <si>
    <t>Кокосовое масло для производства продуктов питания и употребления в пищу</t>
  </si>
  <si>
    <t>1513199908</t>
  </si>
  <si>
    <t>2103909009</t>
  </si>
  <si>
    <t>Кокосовое молочко (употребляется в пищу в качестве добавки при приготовлении пищи)</t>
  </si>
  <si>
    <t>Кокос высушенный, изменченный, используется в кулинарии</t>
  </si>
  <si>
    <t>Кешью (свежие/сушенные) в скорлупе</t>
  </si>
  <si>
    <t>Кешью (свежие/сушенные) очищенные от скорлупы</t>
  </si>
  <si>
    <t>Миндаль (свежие/сушенные) в скорлупе, съедобные</t>
  </si>
  <si>
    <t>Миндаль (свежие/сушенные) очищенные от скорлупы</t>
  </si>
  <si>
    <t>Грецкие орехи (свежие/сушенные) в скорлупе</t>
  </si>
  <si>
    <t>Грецкие орехи (свежие/сушенные) очищенные от скорлупы</t>
  </si>
  <si>
    <t>Фисташки (свежие/сушенные) в скорлупе</t>
  </si>
  <si>
    <t>Фисташки (свежие/сушенные) очищенные от скорлупы</t>
  </si>
  <si>
    <t>0804300001</t>
  </si>
  <si>
    <t>Ананасы свежие</t>
  </si>
  <si>
    <t>0804400000</t>
  </si>
  <si>
    <t>Авокадо свежее</t>
  </si>
  <si>
    <t>0804500001</t>
  </si>
  <si>
    <t>Манго свежее</t>
  </si>
  <si>
    <t>0805400000</t>
  </si>
  <si>
    <t>Грейпфруты, помелло свежие</t>
  </si>
  <si>
    <t>Папайя свежая</t>
  </si>
  <si>
    <t>0807200000</t>
  </si>
  <si>
    <t>0810902000</t>
  </si>
  <si>
    <t>Питайя (питахайя) свежая</t>
  </si>
  <si>
    <t>9401400000</t>
  </si>
  <si>
    <t>Мебель для сидения (не дачная, не походная), трансформируемая в кровати</t>
  </si>
  <si>
    <t>9401510000</t>
  </si>
  <si>
    <t>Мебель для сидения, из бамбука или ротанга</t>
  </si>
  <si>
    <t>9401610000</t>
  </si>
  <si>
    <t>Мебель для сидения с деревянным каркасом, обитая</t>
  </si>
  <si>
    <t>9401690000</t>
  </si>
  <si>
    <t>Мебель для сидения с деревянным каркасом, не обитая</t>
  </si>
  <si>
    <t>9401710009</t>
  </si>
  <si>
    <t>Мебель для сидения с металлическим каркасом, обитая</t>
  </si>
  <si>
    <t>9401790009</t>
  </si>
  <si>
    <t>Мебель для сидения с металлическим каркасом, не обитая</t>
  </si>
  <si>
    <t>9403401000</t>
  </si>
  <si>
    <t>9403500009</t>
  </si>
  <si>
    <t>9403601009</t>
  </si>
  <si>
    <t>Мебель деревянная для кухни</t>
  </si>
  <si>
    <t>Мебель деревянная для спальной</t>
  </si>
  <si>
    <t>Мебель деревянная для жилых комнат</t>
  </si>
  <si>
    <t>9403700009</t>
  </si>
  <si>
    <t>Мебель из пластмассы</t>
  </si>
  <si>
    <t>4420101100</t>
  </si>
  <si>
    <t>Статуэтки и декоративные изделия из древесины тропических пород</t>
  </si>
  <si>
    <t>Изделия деревянные мозаичные и инкрустированные</t>
  </si>
  <si>
    <t>4420901000</t>
  </si>
  <si>
    <t>0902100001</t>
  </si>
  <si>
    <t>0902100009</t>
  </si>
  <si>
    <t>Зеленный чай в одноразовых пакетиках</t>
  </si>
  <si>
    <t>0902200000</t>
  </si>
  <si>
    <t>Черный чай в одноразовых пакетиках</t>
  </si>
  <si>
    <t>0902300001</t>
  </si>
  <si>
    <t>0902300009</t>
  </si>
  <si>
    <t>0902400000</t>
  </si>
  <si>
    <t>0901110001</t>
  </si>
  <si>
    <t>Кофе нежаренный, с кофеином, сорт арабика</t>
  </si>
  <si>
    <t>Финики сушенные</t>
  </si>
  <si>
    <t>Кофе нежаренный, с кофеином, сорт робуста</t>
  </si>
  <si>
    <t>0901110002</t>
  </si>
  <si>
    <t>Кофе нежаренный, без кофеина, сорт арабика</t>
  </si>
  <si>
    <t>0901120001</t>
  </si>
  <si>
    <t>Кофе нежаренный, без кофеина, сорт робуста</t>
  </si>
  <si>
    <t>0901120002</t>
  </si>
  <si>
    <t>Кофе жаренный, с кофеином, в зернах, сорт арабика</t>
  </si>
  <si>
    <t>0901210001</t>
  </si>
  <si>
    <t>Кофе жаренный, с кофеином, в зернах, сорт робуста</t>
  </si>
  <si>
    <t>0901210002</t>
  </si>
  <si>
    <t>0901210009</t>
  </si>
  <si>
    <t>Кофе жаренный, с кофеином, молотый</t>
  </si>
  <si>
    <t>Кофе жаренный, без кофеина, в зернах, сорт арабика</t>
  </si>
  <si>
    <t>0901220001</t>
  </si>
  <si>
    <t>Кофе жаренный, без кофеина, в зернах, сорт робуста</t>
  </si>
  <si>
    <t>0901220002</t>
  </si>
  <si>
    <t>0901220009</t>
  </si>
  <si>
    <t>Кофе жаренный, без кофеина, молотый</t>
  </si>
  <si>
    <t>2101110011</t>
  </si>
  <si>
    <t>2101110013</t>
  </si>
  <si>
    <t>2101110015</t>
  </si>
  <si>
    <t>0703200000</t>
  </si>
  <si>
    <t>Чеснок</t>
  </si>
  <si>
    <t>0709910000</t>
  </si>
  <si>
    <t>Артишоки</t>
  </si>
  <si>
    <t>Лук-порей</t>
  </si>
  <si>
    <t>0703900000</t>
  </si>
  <si>
    <t>0709400000</t>
  </si>
  <si>
    <t>Сельдерей (не корневой)</t>
  </si>
  <si>
    <t>Морковь</t>
  </si>
  <si>
    <t>0706100001</t>
  </si>
  <si>
    <t>0714201000</t>
  </si>
  <si>
    <t>Сладкий картофель (батат)</t>
  </si>
  <si>
    <t>1006201100</t>
  </si>
  <si>
    <t>Рис шелушеный, пропаренный, короткозерный</t>
  </si>
  <si>
    <t>1006209200</t>
  </si>
  <si>
    <t>Рис шелушеный, короткозерный</t>
  </si>
  <si>
    <t>1006302100</t>
  </si>
  <si>
    <t>Рис полуобрушенный, пропаренный, короткозерный</t>
  </si>
  <si>
    <t>1006304200</t>
  </si>
  <si>
    <t>Рис полуобрушенный, короткозерный</t>
  </si>
  <si>
    <t>1006306100</t>
  </si>
  <si>
    <t>Рис полностью обрушенный, пропаренный, короткозерный</t>
  </si>
  <si>
    <t>1006309200</t>
  </si>
  <si>
    <t>Рис полностью обрушенный, короткозерный</t>
  </si>
  <si>
    <t>Санитарно-технические изделия из фарфора</t>
  </si>
  <si>
    <t>6910100000</t>
  </si>
  <si>
    <t>Санитарно-технические изделия из керамики</t>
  </si>
  <si>
    <t>6910900000</t>
  </si>
  <si>
    <t>6911100000</t>
  </si>
  <si>
    <t>Посуда столовая, кухонная из фарфора</t>
  </si>
  <si>
    <t>6912009000</t>
  </si>
  <si>
    <t>Посуда столовая, кухонная из керамики</t>
  </si>
  <si>
    <t>Статуэтки и прочие декоративные изделия из фарфора</t>
  </si>
  <si>
    <t>6913100000</t>
  </si>
  <si>
    <t>Статуэтки и прочие декоративные изделия из керамики</t>
  </si>
  <si>
    <t>6913909800</t>
  </si>
  <si>
    <t>1202420000</t>
  </si>
  <si>
    <t>Арахис лущеный, в  семенной оболочке, сырой</t>
  </si>
  <si>
    <t>VN</t>
  </si>
  <si>
    <t>н/д</t>
  </si>
  <si>
    <t>VN + noname</t>
  </si>
  <si>
    <t>2009899700</t>
  </si>
  <si>
    <t>Напиток из кокоса (обычно разливается в алюминиевые банки, употребляется в качестве прохладительного напитка), без добавления сахара</t>
  </si>
  <si>
    <t>0</t>
  </si>
  <si>
    <t>3</t>
  </si>
  <si>
    <t>5</t>
  </si>
  <si>
    <t>giầy thể thao</t>
  </si>
  <si>
    <t>giầy da cao cổ (giầy đông) đế da cho TE, nam, nữ</t>
  </si>
  <si>
    <t>giầy da hè đế da cho TE, nam, nữ</t>
  </si>
  <si>
    <t>giầy da cao cổ (giầy đông) đế nhựa/cao su cho TE, nam, nữ</t>
  </si>
  <si>
    <t>giầy da hè đế nhựa/cao su cho TE, nam, nữ</t>
  </si>
  <si>
    <t>giầy dép đi trong nhà bằng các chất liệu khác nhau</t>
  </si>
  <si>
    <t>Túi xách tay nữ (túi model, không phải túi xách tay để đi chợ) bằng da nguyên chất</t>
  </si>
  <si>
    <t>Giầy thể thao bằng nhựa/cao su, đế cũng bằng nhựa/cao su</t>
  </si>
  <si>
    <t>Giầy thể thao bằng da nguyên chất, đế bằng nhựa/cao su/da nguyên chất/da tái chế</t>
  </si>
  <si>
    <t>Giầy thể thao bằng vải, đế bằng nhựa/cao su dùng để chơi các môn thể thao tennis, bóng đá, tập thể dục…</t>
  </si>
  <si>
    <t>Giầy dép đi trong nhà bằng da nguyên chất, đế cũng bằng da nguyên chất</t>
  </si>
  <si>
    <t>Giầy dép đi trong nhà bằng nhựa/cao su, đế cũng bằng nhựa/cao su</t>
  </si>
  <si>
    <t>Giầy dép đi trong nhà bằng da nguyên chất, đế bằng nhựa/cao su</t>
  </si>
  <si>
    <t>Giầy dép đi trong nhà bằng vải, đế bằng nhựa/cao su</t>
  </si>
  <si>
    <t>Giầy dép đi trong nhà bằng vải, đế bằng da nguyên chất/da tái chế</t>
  </si>
  <si>
    <t>Nước cốt dừa (khác với tinh dầu dừa ở chỗ nước cốt dừa được ép từ cùi dừa tươi, tinh dầu dừa được ép từ cùi dừa sấy khô)</t>
  </si>
  <si>
    <t>Nước dừa tươi (nước giả khát)</t>
  </si>
  <si>
    <t>Hạt điều chưa bóc vỏ cứng (không phân biệt tươi hay khô)</t>
  </si>
  <si>
    <t>Hạt điều đã bóc vỏ cứng (không phân biệt tươi hay sấy khô)</t>
  </si>
  <si>
    <t>Hạnh nhân ăn được (hạnh nhân ngọt) chưa bóc vỏ cứng (không phân biệt tươi hay khô)</t>
  </si>
  <si>
    <t>Hạnh nhân ăn được (hạnh nhân ngọt) đã bóc vỏ cứng (không phân biệt tươi hay khô)</t>
  </si>
  <si>
    <t>Quả óc chó chưa bóc vỏ cứng (không phân biệt tươi hay khô)</t>
  </si>
  <si>
    <t>Quả óc chó đã bóc vỏ cứng (không phân biệt tươi hay khô)</t>
  </si>
  <si>
    <t>Hạt dẻ cười chưa bóc vỏ cứng (không phân biệt tươi hay khô)</t>
  </si>
  <si>
    <t>Hạt dẻ cười đã bóc vỏ cứng (không phân biệt tươi hay khô)</t>
  </si>
  <si>
    <t>Lạc tươi đã tách ra khỏi củ lạc</t>
  </si>
  <si>
    <t>Chuối sấy</t>
  </si>
  <si>
    <t>Chà là sấy</t>
  </si>
  <si>
    <t>Dứa tươi</t>
  </si>
  <si>
    <t>Quả bơ tươi</t>
  </si>
  <si>
    <t>Xoài tươi</t>
  </si>
  <si>
    <t>Bưởi tươi</t>
  </si>
  <si>
    <t>Đu đủ tươi</t>
  </si>
  <si>
    <t>Thanh long tươi</t>
  </si>
  <si>
    <t>Ghế dạng đi-văng để ngồi, kéo ra thành giường nằm</t>
  </si>
  <si>
    <t>Bàn ghế bằng mây/tre</t>
  </si>
  <si>
    <t>Bàn ghế khung bằng gỗ, lưng tựa + chỗ ngồi có nhồi (độn)</t>
  </si>
  <si>
    <t>Bàn ghế khung bằng gỗ, lưng tựa + chỗ ngồi không nhồi (độn)</t>
  </si>
  <si>
    <t>Bàn ghế khung bằng kim loại, lưng tựa + chỗ ngồi có nhồi (độn)</t>
  </si>
  <si>
    <t>Bàn ghế khung bằng kim loại, lưng tựa + chỗ ngồi không nhồi (độn)</t>
  </si>
  <si>
    <t>Đồ gỗ nhà bếp</t>
  </si>
  <si>
    <t>Đồ gỗ phòng ngủ</t>
  </si>
  <si>
    <t>Đồ gỗ phòng khách</t>
  </si>
  <si>
    <t>Bàn ghế bằng nhựa</t>
  </si>
  <si>
    <t>Đồ trang trí nội thất bằng gỗ khảm</t>
  </si>
  <si>
    <t>Chè xanh đóng vào gói giấy nhỏ dùng để pha 1 lần</t>
  </si>
  <si>
    <t>Chè xanh đã đóng vào bao bì (không phải chè pha 1 lần) thành hộp, gói... trọng lượng không quá 3kg/hộp, gói</t>
  </si>
  <si>
    <t>Chè xanh cân đã đóng vào bao bì trọng lượng từ 3kg/kiện trở lên</t>
  </si>
  <si>
    <t>Chè đen đóng vào gói giấy nhỏ dùng để pha 1 lần</t>
  </si>
  <si>
    <t>Chè đen đã đóng vào bao bì (không phải chè pha 1 lần) thành hộp, gói... trọng lượng không quá 3kg/hộp, gói</t>
  </si>
  <si>
    <t>Chè đen cân đã đóng vào bao bì trọng lượng từ 3kg/kiện trở lên</t>
  </si>
  <si>
    <t>Café chưa rang, còn cofein, giống arabica</t>
  </si>
  <si>
    <t>Café chưa rang, còn cofein, giống robusta</t>
  </si>
  <si>
    <t>Café chưa rang, không chứa cofein, giống robusta</t>
  </si>
  <si>
    <t>Café chưa rang, không chứa cofein, giống arabica</t>
  </si>
  <si>
    <t>Café hạt đã rang, còn cofein, giống arabica</t>
  </si>
  <si>
    <t>Café hạt đã rang, còn cofein, giống robusta</t>
  </si>
  <si>
    <t>Café đã xay, còn cofein</t>
  </si>
  <si>
    <t>Café hạt đã rang, không chứa cofein, giống robusta</t>
  </si>
  <si>
    <t>Café hạt đã rang, không chứa cofein, giống arabica</t>
  </si>
  <si>
    <t>Café đã xay, không chứa cofein</t>
  </si>
  <si>
    <t>Café tan dưới dạng bột, đóng trong các gói không quá 3kg</t>
  </si>
  <si>
    <t>Café tan dưới dạng hạt, đóng trong các gói không quá 3kg</t>
  </si>
  <si>
    <t>Café tan được chế biến bằng cách lấy nước ra qua phương pháp đông lạnh trong chân không, đóng trong các gói không quá 3kg</t>
  </si>
  <si>
    <t>Tỏi tươi</t>
  </si>
  <si>
    <t>Atisô</t>
  </si>
  <si>
    <t>Hành tây</t>
  </si>
  <si>
    <t>Cần tây</t>
  </si>
  <si>
    <t>Cà rốt</t>
  </si>
  <si>
    <t>Khoai lang</t>
  </si>
  <si>
    <t>Gạo tròn đã bóc trấu, đã đồ (hấp)</t>
  </si>
  <si>
    <t>Gạo tròn đã bóc trấu</t>
  </si>
  <si>
    <t>Gạo tròn đã xay xát, đã đồ (hấp)</t>
  </si>
  <si>
    <t>Gạo tròn đã xay xát</t>
  </si>
  <si>
    <t>Gạo tròn đã qua xay xát thô, đã đồ (hấp)</t>
  </si>
  <si>
    <t>Gạo tròn đã qua xay xát thô</t>
  </si>
  <si>
    <t>Thiết bị nhà vệ sinh bằng sứ (bồn cầu, bồn rửa tay, bồn tắm...)</t>
  </si>
  <si>
    <t>Thiết bị nhà vệ sinh bằng gốm (bồn cầu, bồn rửa tay, bồn tắm...)</t>
  </si>
  <si>
    <t>Bát, đĩa, ấm, chén, cốc tách… để ăn uống bằng sứ</t>
  </si>
  <si>
    <t>Bát, đĩa, ấm, chén, cốc tách… để ăn uống bằng gốm</t>
  </si>
  <si>
    <t>Tượng trang trí nội thất bằng sứ</t>
  </si>
  <si>
    <t>Tượng trang trí nội thất bằng gốm</t>
  </si>
  <si>
    <t>Giầy cao cổ (cổ giầy cao quá mắt cá chân) cho TE (chiều dài bàn chân không quá 24cm) bằng da nguyên chất, đế cũng bằng da nguyên chất</t>
  </si>
  <si>
    <t>Giầy hè (cổ giầy không cao tới mắt cá chân) cho TE (chiều dài bàn chân không quá 24cm) bằng da nguyên chất, đế cũng bằng da nguyên chất</t>
  </si>
  <si>
    <t>Giầy cao cổ (cổ giầy cao quá mắt cá chân) cho TE (chiều dài bàn chân không quá 24cm) bằng da nguyên chất, đế bằng nhựa/cao su</t>
  </si>
  <si>
    <t>Giầy hè (cổ giầy không cao tới mắt cá chân) cho TE (chiều dài bàn chân không quá 24cm) bằng da nguyên chất, đế bằng nhựa/cao su</t>
  </si>
  <si>
    <t>Giầy cao cổ (cổ giầy cao quá mắt cá chân) ngưới lớn (chiều dài bàn chân từ 24cm trở lên) nam bằng da nguyên chất, đế cũng bằng da nguyên chất</t>
  </si>
  <si>
    <t>Giầy cao cổ (cổ giầy cao quá mắt cá chân) ngưới lớn (chiều dài bàn chân từ 24cm trở lên) nữ bằng da nguyên chất, đế cũng bằng da nguyên chất</t>
  </si>
  <si>
    <t>Giầy hè (cổ giầy không cao tới mắt cá chân) ngưới lớn (chiều dài bàn chân từ 24cm trở lên) nam bằng da nguyên chất, đế cũng bằng da nguyên chất</t>
  </si>
  <si>
    <t>Giầy hè (cổ giầy không cao tới mắt cá chân) ngưới lớn (chiều dài bàn chân từ 24cm trở lên) nữ bằng da nguyên chất, đế cũng bằng da nguyên chất</t>
  </si>
  <si>
    <t>Giầy cao cổ (cổ giầy cao quá mắt cá chân) ngưới lớn (chiều dài bàn chân từ 24cm trở lên) nam bằng da nguyên chất, đế bằng nhựa/cao su</t>
  </si>
  <si>
    <t>Giầy cao cổ (cổ giầy cao quá mắt cá chân) ngưới lớn (chiều dài bàn chân từ 24cm trở lên) nữ bằng da nguyên chất, đế bằng nhựa/cao su</t>
  </si>
  <si>
    <t>Giầy hè (cổ giầy không cao tới mắt cá chân) ngưới lớn (chiều dài bàn chân từ 24cm trở lên) nam bằng da nguyên chất, đế bằng nhựa/cao su</t>
  </si>
  <si>
    <t>Giầy hè (cổ giầy không cao tới mắt cá chân) ngưới lớn (chiều dài bàn chân từ 24cm trở lên) nữ bằng da nguyên chất, đế bằng nhựa/cao su</t>
  </si>
  <si>
    <t>Tinh dầu dừa dùng trong kĩ thuật, không dùng để chế biến đồ ăn (dùng để chế biến ra xà phòng, bột giặt, đồ mỹ phẩm...)</t>
  </si>
  <si>
    <t>Tinh dầu dừa dùng để chế biến đồ ăn (dùng để chế biến các đồ ăn được như bơ magơrin…)</t>
  </si>
  <si>
    <t>Cùi dừa nghiền nhỏ sấy khô dùng để chế biến đồ ăn, thí dụ cho vào nhân bánh ngọt…</t>
  </si>
  <si>
    <t>Tượng trang trí nội thất bằng các giống gỗ nhiệt đới (gỗ quí)</t>
  </si>
  <si>
    <t>Thuế NK, %</t>
  </si>
  <si>
    <t>VAT,
%</t>
  </si>
  <si>
    <t>Thuế tiêu thụ đặc biệt</t>
  </si>
  <si>
    <t>Giầy dép</t>
  </si>
  <si>
    <t xml:space="preserve">Hạt, củ </t>
  </si>
  <si>
    <t>Hoa quả</t>
  </si>
  <si>
    <t>Đồ gỗ</t>
  </si>
  <si>
    <t>Sản phẩm làm từ da tự nhiên</t>
  </si>
  <si>
    <t>Chè</t>
  </si>
  <si>
    <t>Cà phê</t>
  </si>
  <si>
    <t>Rau quả</t>
  </si>
  <si>
    <t>Gạo</t>
  </si>
  <si>
    <t>Các sản phẩm từ gốm-sứ</t>
  </si>
  <si>
    <t>1.75 €/đôi</t>
  </si>
  <si>
    <t>Tổng thuế tối thiểu($/kg)</t>
  </si>
  <si>
    <t>16,3%</t>
  </si>
  <si>
    <t>10%</t>
  </si>
  <si>
    <t>18%</t>
  </si>
  <si>
    <t>thêm 0,46 euro/đôi vào tổng tiền thuế theo giá trị hải quan</t>
  </si>
  <si>
    <t>Chú ý</t>
  </si>
  <si>
    <t>Thuế tính theo đôi, chỉ có thể tính tổng thuế tối thiểu khi có con số cụ thể: số lượng đôi, netweight</t>
  </si>
  <si>
    <t>cộng thêm 0,52 euro/đôi vào tổng tiền thuế theo giá trị hải quan</t>
  </si>
  <si>
    <t>1.32 €/đôi</t>
  </si>
  <si>
    <t>0%</t>
  </si>
  <si>
    <t>10,5%</t>
  </si>
  <si>
    <t>3%</t>
  </si>
  <si>
    <t>5%</t>
  </si>
  <si>
    <t>15%</t>
  </si>
  <si>
    <t>15 % nhưng không dưới
0.613 €/kg</t>
  </si>
  <si>
    <t>15 % nhưng không dưới
0.7 €/kg</t>
  </si>
  <si>
    <t>15 % nhưng không dưới
0.38 €/kg</t>
  </si>
  <si>
    <t>15 % nhưng không dưới
0.45 €/kg</t>
  </si>
  <si>
    <t>Зеленный чай в упаковке не более 3kg/упаковка</t>
  </si>
  <si>
    <t>Зеленный чай в упаковке более 3kg/упаковка</t>
  </si>
  <si>
    <t>Черный чай в упаковке не более 3kg/упаковка</t>
  </si>
  <si>
    <t>Черный чай в упаковке более 3kg/упаковка</t>
  </si>
  <si>
    <t>Растворимый кофе порошкообразный, в упаковках не более 3kg</t>
  </si>
  <si>
    <t>Растворимый кофе гранулированный, в упаковках не более 3kg</t>
  </si>
  <si>
    <t>Растворимый кофе сублимированный, в упаковках не более 3kg</t>
  </si>
  <si>
    <t>15 % nhưng không dưới
0.4 €/kg</t>
  </si>
  <si>
    <t>15 % nhưng không dưới
0.523 €/kg</t>
  </si>
  <si>
    <t>16 % nhưng không dưới
0.39 €/kg</t>
  </si>
  <si>
    <t>16 % nhưng không dưới
0.32 €/kg</t>
  </si>
  <si>
    <t>16.3 % nhưng không dưới
0.65 €/kg</t>
  </si>
  <si>
    <t>15 % nhưng không dưới
0.3 €/kg</t>
  </si>
  <si>
    <t>8.7 % nhưng không dưới
0.17 €/kg</t>
  </si>
  <si>
    <t>7.5 % nhưng không dưới
0.34 €/kg</t>
  </si>
  <si>
    <t>11.7 % nhưng không dưới
0.035 €/kg</t>
  </si>
  <si>
    <t>11,5%</t>
  </si>
  <si>
    <t>11,7%</t>
  </si>
  <si>
    <t>12%</t>
  </si>
  <si>
    <t>13,5%</t>
  </si>
  <si>
    <t>12,5%</t>
  </si>
  <si>
    <t>16%</t>
  </si>
  <si>
    <t>16,8%</t>
  </si>
  <si>
    <t>14,7%</t>
  </si>
  <si>
    <t>Mã hải quan LB Nga</t>
  </si>
  <si>
    <t>thuế NK tối thiểu ($/kg)</t>
  </si>
  <si>
    <t>VAT tối thiểu ($/kg)</t>
  </si>
  <si>
    <t>thuế nhập tạm thời
1035.3 $/tấn</t>
  </si>
  <si>
    <t xml:space="preserve">Giá tham chiếu áp thuế </t>
  </si>
  <si>
    <t>Lưu ý</t>
  </si>
  <si>
    <t>Thắt lưng bằng da đắt tiền (cá sấu, đà điểu...)</t>
  </si>
  <si>
    <t>Thắt lưng bằng da động vật có sừng</t>
  </si>
  <si>
    <t>Ремни поясные из кожи крупнорогатово скота</t>
  </si>
  <si>
    <t>Ремни поясные из кожи экзотических животных (крокодила, страуса...)</t>
  </si>
  <si>
    <t>Giầy giả da, da giả làm bằng cao su, đế bằng nhựa hoặc cao su</t>
  </si>
  <si>
    <t>Обувь с верхом из резины, подошвой из резины или пластмассы</t>
  </si>
  <si>
    <t>6402991000</t>
  </si>
  <si>
    <t>18</t>
  </si>
  <si>
    <t>Giầy giả da, da giả làm bằng nhựa, đế bằng nhựa hoặc cao su, chiều dài bàn chân không quá 24cm</t>
  </si>
  <si>
    <t>Обувь с верхом из пластмассы, подошвой из резины или пластмассы, длиной стельки менее 24см</t>
  </si>
  <si>
    <t>6402999100</t>
  </si>
  <si>
    <t>Giầy giả da nam, da giả làm bằng nhựa, đế bằng nhựa hoặc cao su, chiều dài bàn chân từ 24cm trở lên</t>
  </si>
  <si>
    <t>Обувь с верхом из пластмассы, подошвой из резины или пластмассы, длиной стельки 24см и более, мужская</t>
  </si>
  <si>
    <t>6402999600</t>
  </si>
  <si>
    <t>Giầy giả da nữ, da giả làm bằng nhựa, đế bằng nhựa hoặc cao su, chiều dài bàn chân từ 24cm trở lên</t>
  </si>
  <si>
    <t>Обувь с верхом из пластмассы, подошвой из резины или пластмассы, длиной стельки 24см и более, женская</t>
  </si>
  <si>
    <t>6402999800</t>
  </si>
  <si>
    <t>Khăn lụa quàng cổ</t>
  </si>
  <si>
    <t>Шарфы из шелка</t>
  </si>
  <si>
    <t>6214100000</t>
  </si>
  <si>
    <t>18.3</t>
  </si>
  <si>
    <t>Cravat bằng lụa</t>
  </si>
  <si>
    <t>Галстуки из шелка</t>
  </si>
  <si>
    <t>6215100000</t>
  </si>
  <si>
    <t>Bát đĩa bằng nhựa</t>
  </si>
  <si>
    <t>Посуда столовая и кухонная из пластмассы</t>
  </si>
  <si>
    <t>3924100000</t>
  </si>
  <si>
    <t>14.6</t>
  </si>
  <si>
    <t>Đồ gia dụng bằng nhựa</t>
  </si>
  <si>
    <t>Прочие предметы домашнего обихода из пластмассы</t>
  </si>
  <si>
    <t>3924900009</t>
  </si>
  <si>
    <t>Thảm (chiếu), mành, bình phong đan bằng tre</t>
  </si>
  <si>
    <t>Коврики, циновки и ширмы из плетенного бамбука</t>
  </si>
  <si>
    <t>4601211000</t>
  </si>
  <si>
    <t>14.4</t>
  </si>
  <si>
    <t>Thảm (chiếu), mành, bình phong đan bằng mây</t>
  </si>
  <si>
    <t>Коврики, циновки и ширмы из плетенного ротанга</t>
  </si>
  <si>
    <t>4601221000</t>
  </si>
  <si>
    <t>Giỏ bằng tre đan</t>
  </si>
  <si>
    <t>Корзины из плетенного бамбука</t>
  </si>
  <si>
    <t>4602110000</t>
  </si>
  <si>
    <t>Giỏ bằng mây đan</t>
  </si>
  <si>
    <t>Корзины из плетенного ротанга</t>
  </si>
  <si>
    <t>4602120000</t>
  </si>
  <si>
    <t>Các đồ bằng tre đan khác</t>
  </si>
  <si>
    <t>Прочие изделия из плетенного бамбука</t>
  </si>
  <si>
    <t>4601921000</t>
  </si>
  <si>
    <t>15</t>
  </si>
  <si>
    <t>Các đồ bằng mây đan khác</t>
  </si>
  <si>
    <t>Прочие изделия из плетенного ротанга</t>
  </si>
  <si>
    <t>4601931000</t>
  </si>
  <si>
    <t>Quần bò nam</t>
  </si>
  <si>
    <t>Джинсы мужские</t>
  </si>
  <si>
    <t>6203423100</t>
  </si>
  <si>
    <t>Quần bò nữ</t>
  </si>
  <si>
    <t>Джинсы женские</t>
  </si>
  <si>
    <t>6204623100</t>
  </si>
  <si>
    <t>Брюки (не трикотажные) хлопчатобумажные, мужские</t>
  </si>
  <si>
    <t>6203423500</t>
  </si>
  <si>
    <t>Quần dài nam dệt thoi bằng sợi tổng hợp</t>
  </si>
  <si>
    <t>Брюки (не трикотажные) из синтетических нитей, мужские</t>
  </si>
  <si>
    <t>6203431900</t>
  </si>
  <si>
    <t>Брюки (не трикотажные) хлопчатобумажные, женские</t>
  </si>
  <si>
    <t>6204623900</t>
  </si>
  <si>
    <t>Quần dài nữ dệt thoi bằng sợi tổng hợp</t>
  </si>
  <si>
    <t>Брюки (не трикотажные) из синтетических нитей, женские</t>
  </si>
  <si>
    <t>6204631800</t>
  </si>
  <si>
    <t>Куртки (не трикотажные) хлопчатобумажные, мужские</t>
  </si>
  <si>
    <t>6201920000</t>
  </si>
  <si>
    <t>Áo khoác nam dệt thoi sợi hóa</t>
  </si>
  <si>
    <t>Куртки (не трикотажные) из химических нитей, мужские</t>
  </si>
  <si>
    <t>6202930000</t>
  </si>
  <si>
    <t>Куртки (не трикотажные) хлопчатобумажные, женские</t>
  </si>
  <si>
    <t>6202920000</t>
  </si>
  <si>
    <t>Áo khoác nữ dệt thoi sợi hóa</t>
  </si>
  <si>
    <t>Куртки (не трикотажные) из химических нитей, женские</t>
  </si>
  <si>
    <t>Рубашки (не трикотажные) хлопчатобумажные, мужские</t>
  </si>
  <si>
    <t>6205200000</t>
  </si>
  <si>
    <t>Áo sơ-mi nam dệt thoi sợi hóa</t>
  </si>
  <si>
    <t>Рубашки (не трикотажные) из химических нитей, мужские</t>
  </si>
  <si>
    <t>6205300000</t>
  </si>
  <si>
    <t>Блузки (не трикотажные) хлопчатобумажные</t>
  </si>
  <si>
    <t>6206300000</t>
  </si>
  <si>
    <t>Áo sơ-mi nữ dệt thoi sợi hóa</t>
  </si>
  <si>
    <t>Блузки (не трикотажные) из химических нитей</t>
  </si>
  <si>
    <t>6206400000</t>
  </si>
  <si>
    <t>Пижамы (не трикотажные) хлопчатобумажные, мужские</t>
  </si>
  <si>
    <t>6207210000</t>
  </si>
  <si>
    <t>Bộ quần áo ngủ nam dệt thoi sợi hóa</t>
  </si>
  <si>
    <t>Пижамы (не трикотажные) из химических нитей, мужские</t>
  </si>
  <si>
    <t>6207220000</t>
  </si>
  <si>
    <t>Ночные сорочки и пижамы (не трикотажные) хлопчатобумажные, женские</t>
  </si>
  <si>
    <t>6208210000</t>
  </si>
  <si>
    <t>Bộ quần áo ngủ nữ, váy ngủ nữ dệt thoi sợi hóa</t>
  </si>
  <si>
    <t>Ночные сорочки и пижамы (не трикотажные) из химических нитей, женские</t>
  </si>
  <si>
    <t>6208220000</t>
  </si>
  <si>
    <t>Футболки (трикотажные) хлопчатобумажные (футболкам не различается мужские/женские)</t>
  </si>
  <si>
    <t>6109100000</t>
  </si>
  <si>
    <t>Áo phông (dệt kim) sợi hóa
(áo phông không phân biệt nam/nữ)</t>
  </si>
  <si>
    <t>Футболки (трикотажные) из химических нитей (футболкам не различается мужские/женские)</t>
  </si>
  <si>
    <t>6109902009</t>
  </si>
  <si>
    <t>Sản phẩm từ lụa</t>
  </si>
  <si>
    <t xml:space="preserve">Đồ nhựa </t>
  </si>
  <si>
    <t>Đồ trang trí bằng mây-tre đan</t>
  </si>
  <si>
    <t>Quần áo</t>
  </si>
  <si>
    <t xml:space="preserve">1.75 €/kg </t>
  </si>
  <si>
    <t xml:space="preserve">10 %, nhưng không dưới
2.1 €/kg </t>
  </si>
  <si>
    <t xml:space="preserve">10 %, nhưng không dưới
2.083 €/kg </t>
  </si>
  <si>
    <t xml:space="preserve">10 %, nhưng không dưới
2.09 €/kg </t>
  </si>
  <si>
    <t xml:space="preserve">10 %, nhưng không dưới
2.3 €/kg </t>
  </si>
  <si>
    <t xml:space="preserve">10 %, nhưng không dưới
2.5 €/kg </t>
  </si>
  <si>
    <t xml:space="preserve">10 %, nhưng không dưới
1.83 €/kg </t>
  </si>
  <si>
    <t xml:space="preserve">10 %, nhưng không dưới
1.5 €/kg </t>
  </si>
  <si>
    <t>Quần dài nam dệt thoi bằng sợi cotton</t>
  </si>
  <si>
    <t>Quần dài nữ dệt thoi bằng sợi cotton</t>
  </si>
  <si>
    <t>Áo khoác nam dệt thoi sợi cotton</t>
  </si>
  <si>
    <t>Áo khoác nữ dệt thoi sợi cotton</t>
  </si>
  <si>
    <t>Áo sơ-mi nam dệt thoi sợi cotton</t>
  </si>
  <si>
    <t>Áo sơ-mi nữ dệt thoi sợi cotton</t>
  </si>
  <si>
    <t>Bộ quần áo ngủ nam dệt thoi sợi cotton</t>
  </si>
  <si>
    <t>Bộ quần áo ngủ nữ, váy ngủ nữ dệt thoi sợi cotton</t>
  </si>
  <si>
    <t>Áo phông (dệt kim) sợi cotton
(áo phông không phân biệt nam/nữ)</t>
  </si>
  <si>
    <t>N/A</t>
  </si>
  <si>
    <t>Cần thông tin hàng cụ thể</t>
  </si>
  <si>
    <t xml:space="preserve">giầy giả da
</t>
  </si>
  <si>
    <t>Thay đổi sau hiệp định Tự do Thương mại</t>
  </si>
  <si>
    <t>Các sản phẩm làm từ da tự nhiên được miễn thuế nhập khẩu ngay sau khi Hiệp định có hiệu lực</t>
  </si>
  <si>
    <t>Các sản phẩm giầy thể thao được miễn thuế nhập khẩu ngay sau khi Hiệp định có hiệu lực</t>
  </si>
  <si>
    <t>Các sản phẩm giầy da tự nhiên chịu thuế theo quy chế Tối Huệ Quốc</t>
  </si>
  <si>
    <t>Các sản phẩm giày dép bằng các chất liệu khác da tự nhiên (vải, sợi tổng hợp, giả da…) được miễn thuế nhập khẩu kể từ ngày Hiệp định có hiệu lực</t>
  </si>
  <si>
    <t>Các loại tinh dầu dừa chịu thuế theo quy chế Tối Huệ Quốc</t>
  </si>
  <si>
    <t>Nước cốt dừa, nước dừa tươi, cùi dừa khô được miễn thuế nhập khẩu  ngay sau khi Hiệp định có hiệu lực</t>
  </si>
  <si>
    <t>Các loại hạt điều, hạnh nhân, óc chó, lạc đã bóc vỏ được miễn thuế nhập khẩu  ngay sau khi Hiệp định có hiệu lực</t>
  </si>
  <si>
    <t>Các sản phẩm hoa quả tươi/sấy được miễn thuế nhập khẩu ngay sau khi Hiệp định có hiệu lực</t>
  </si>
  <si>
    <t>Các loại bàn ghế có khung bằng các chất liệu nhựa, kim loại, mây tre..được hưởng quy chế Tối Huệ Quốc. Các mặt hàng đồ gỗ cho phòng ngủ, nhà bếp, phòng khách được hưởng chế độ miễn thuế có điều kiện (ký hiệu T-Nghĩa là nếu lượng nhập khẩu từ VN vào Lãnh thổ LM thuế quan trong năm trước đó vượt qua ngưỡng được quy định bởi LM thì các sản phẩm đó sẽ phải trả thuế theo quy chế Tối Huệ Quốc)</t>
  </si>
  <si>
    <t>Các loại tượng gỗ dành cho trang trí nội thất được miễn thuế NK</t>
  </si>
  <si>
    <t>Đồ gỗ chạm khảm được giảm thuê theo lộ trình 1,3-1,4%/năm cho đến khi về 0</t>
  </si>
  <si>
    <t>Với các loại chè: Chè xanh/đen đóng mỗi gói từ 3kg trở lên sẽ được miễn thuế nhập khẩu từ thời điểm Hiệp định có hiệu lực. Các loại chè xanh/đen đóng túi nhỏ hoặc đóng mỗi gói dưới 3kg được hưởng quy chế Tối Huệ Quốc</t>
  </si>
  <si>
    <t xml:space="preserve">Cà phê chưa rang: thuế về 0 ngay sau khi Hiệp định có hiệu lực (60 ngày sau khi các tất cả các nước thành viên thông báo hoàn tất quy trình pháp lý nội bộ) </t>
  </si>
  <si>
    <t xml:space="preserve">Cà phê hạt đã rang còn Coffein: được hưởng quy chế Tối Huệ Quốc </t>
  </si>
  <si>
    <t>Cà phê hạt đã rang , không có caffein: giảm có lộ trình, về 0 vào năm 2019</t>
  </si>
  <si>
    <t>Cà phê hòa tan: được hưởng quy chế tối huệ quốc.</t>
  </si>
  <si>
    <t>Các loại rau củ chính: Giảm theo lộ trình, mỗi năm 1,3 đến 1,4% cho đến khi về 0</t>
  </si>
  <si>
    <t>Các loại gạo được hưởng quy chế Tối Huệ Quốc</t>
  </si>
  <si>
    <t>Các thiết bị vệ sinh bằng gốm, sứ: thuế nhập khẩu giảm về 0 từ khi hiệp định có hiệu lực</t>
  </si>
  <si>
    <t>Các sản phẩm bát đĩa ấm chén gốm/sứ: thuế giảm xuống và duy trì ở mức 15%, trừ trượng gốm để trang trí nội thất giảm về 0 từ khi hiệp định có hiệu lực</t>
  </si>
  <si>
    <t>Các loại khăn, cà vạt lụa: thuế giảm về 0 từ khi hiệp định có hiệu lực</t>
  </si>
  <si>
    <t>Đồ gia dụng bằng nhựa thuế NK giảm về 0 từ khi hiệp định có hiệu lực</t>
  </si>
  <si>
    <t>Các sản phẩm bằng tre: trừ sản phẩm giỏ được giảm về 0, các sản phẩm khác giảm xuống và duy trì ở mức 11,3%. Các sản phẩm bằng mây đan giảm theo lộ trình 1,3-1,4%/năm cho đến khi về 0, trừ sản phảm giỏ mây được giảm thuế NK về 0 ngay khi Hiệp định có hiệu lực.</t>
  </si>
  <si>
    <t>Các sản phẩm áo phông nam nữ được miễn thuế NK từ thời điểm Hiệp định có hiệu lực</t>
  </si>
  <si>
    <t>Nhóm</t>
  </si>
  <si>
    <t>Hầu hết các sản phẩm may mặc đều được miễn hoàn toàn thuế nhập khẩu vào lãnh thổ LM thuế quan, tuy vậy chỉ có các sản phẩm may mặc có chất liệu từ sợi hóa học được hưởng mức miễn thuế vô điều kiện, còn lại các sản phẩm may mặc làm từ sợi tự nhiên và tổng hợp được miễn thuế nhập khẩu có điều kiện (T) theo điều 2.10 của Hiệp định</t>
  </si>
  <si>
    <t xml:space="preserve"> đảm bảo loại hàng hóa mang quy chế ấy sẽ được hưởng mức ưu đãi cao nhất khi nhập khẩu  </t>
  </si>
  <si>
    <t>Theo điều 2.10 của Hiệp định VCUFTA, những hàng hóa được hưởng miễn thuế có điều kiện là những hàng hóa được miễn thuế nhập khẩu nếu tổng khối lượng hàng hóa theo mã Hải quan nhập khẩu vào lãnh thổ LM thuế quan trong năm trước từ Việt Nam không vượt quá ngưỡng do Liên minh thuế quan quy định, nếu vượt ngưỡng quy định ấy, một cơ chế bảo hộ sẽ được kích hoạt, và hàng hóa theo mã Hải quan vừa nêu sẽ phải chịu thuế theo quy chế Tối Huệ Quốc, cơ chế bảo hộ kéo dài không quá 6 tháng, nhưng có thể được gia hạn thêm 3 tháng nếu mức nhập khẩu vượt 150% ngưỡng quy định</t>
  </si>
  <si>
    <t xml:space="preserve">* T: miễn thuế nhập khẩu có điều kiện. </t>
  </si>
  <si>
    <t>*THQ: quy chế Tối Huệ Quốc</t>
  </si>
  <si>
    <t>* EIF: Thời điểm có hiệu lực của Hiệp định</t>
  </si>
  <si>
    <t>Là thời điểm 60 ngày kể từ ngày nhận được thông báo chính thức bằng văn bản của nước thành viên cuối cùng trong Liên minh Kinh tế Á-Âu cùng Việt Nam, xác nhận rằng từng nước đã hoàn thành quá trình pháp lý nội bộ của họ. Như vậy, Hiệp định có hiệu lực không phải ngay sau khi ký.</t>
  </si>
  <si>
    <t>Cá tra nguyên con đông lạnh</t>
  </si>
  <si>
    <t>Рыба семейства сома (pangasius), мороженная</t>
  </si>
  <si>
    <t>0303240000</t>
  </si>
  <si>
    <t>Philê cá tra đông lạnh</t>
  </si>
  <si>
    <t>Филе рыбы семейства сома (pangasius), мороженное</t>
  </si>
  <si>
    <t>0304620000</t>
  </si>
  <si>
    <t>Cá hồi cầu vồng (cá hồi vân) (giống Oncorhynchus mykiss) đông lạnh, còn đầu và mang, không ruột trọng lượng 1,2kg/con trở lên hoặc không đầu, mang, ruột trọng lượng 1kg/con trở lên</t>
  </si>
  <si>
    <t>Радужная форель (вида Oncorhynchus mykiss), мороженная, с головой и жабрами, без внутренностей, массой более 1,2 кг каждая или без головы, жабр и внутренностей, массой более 1 кг каждая</t>
  </si>
  <si>
    <t>0303142000</t>
  </si>
  <si>
    <t>Philê cá hồi cầu vồng (giống Oncorhynchus mykiss) đông lạnh, trọng lượng 400g/miếng trở lên</t>
  </si>
  <si>
    <t>Филе радужной форели (вида Oncorhynchus mykiss), мороженная, массой более 400 г каждое</t>
  </si>
  <si>
    <t>0304421000</t>
  </si>
  <si>
    <t>Cá ngừ vằn nguyên con đông lạnh</t>
  </si>
  <si>
    <t>Тунец полосатый, мороженный</t>
  </si>
  <si>
    <t>0303439000</t>
  </si>
  <si>
    <t>Cá ngừ vây vàng (giống Thunnus albacares) nguyên con đông lạnh</t>
  </si>
  <si>
    <t>Тунец желтоперый (Thunnus albacares), мороженный</t>
  </si>
  <si>
    <t>0303429000</t>
  </si>
  <si>
    <t>Cá ngừ mắt to (giống Thunnus obesus) nguyên con đông lạnh</t>
  </si>
  <si>
    <t>Тунец большеглазый (Thunnus obesus), мороженный</t>
  </si>
  <si>
    <t>0303449000</t>
  </si>
  <si>
    <t>Philê сá ngừ vằn đông lạnh</t>
  </si>
  <si>
    <t>Филе полосатового тунца, мороженное</t>
  </si>
  <si>
    <t>0304870000</t>
  </si>
  <si>
    <t>Tôm sú (giống Penaeus) đông lạnh</t>
  </si>
  <si>
    <t>Креветки вида Penaeus, мороженные</t>
  </si>
  <si>
    <t>0306179200</t>
  </si>
  <si>
    <t>Tôm nước lạnh (giống Crangon crangon) đông lạnh</t>
  </si>
  <si>
    <t>Глубоговодные креветки вида Crangon crangon, мороженные</t>
  </si>
  <si>
    <t>0306169100</t>
  </si>
  <si>
    <t>Tôm nước ngọt đông lạnh</t>
  </si>
  <si>
    <t>Пресноводные раки, мороженные</t>
  </si>
  <si>
    <t>0306191000</t>
  </si>
  <si>
    <t>Tôm hùm đá (giống Palinurus spp) đông lạnh</t>
  </si>
  <si>
    <t>Лангуст европейский (лангуст вида Palinurus spp), мороженный</t>
  </si>
  <si>
    <t>0306119000</t>
  </si>
  <si>
    <t>Đuôi tôm hùm đá (giống Palinurus spp) đông lạnh</t>
  </si>
  <si>
    <t>Хвосты лангуста европейского (лангуст вида Palinurus spp), мороженные</t>
  </si>
  <si>
    <t>0306111000</t>
  </si>
  <si>
    <t>Tôm hùm (giống Homarus sрр.) chưa mổ, đông lạnh</t>
  </si>
  <si>
    <t>Омары (Homarus sрр.) неразделанные, мороженные</t>
  </si>
  <si>
    <t>0306121000</t>
  </si>
  <si>
    <t>Tôm hùm (giống Homarus sрр.) đã mổ, đông lạnh</t>
  </si>
  <si>
    <t>Омары (Homarus sрр.), мороженные</t>
  </si>
  <si>
    <t>0306129000</t>
  </si>
  <si>
    <t>thuế nhập khẩu giảm về 0 từ khi hiệp định có hiệu lực</t>
  </si>
  <si>
    <t>6%</t>
  </si>
  <si>
    <t>6,5%</t>
  </si>
  <si>
    <t>6,7%</t>
  </si>
  <si>
    <t>4,5%</t>
  </si>
  <si>
    <t>3,75%</t>
  </si>
  <si>
    <t>2,25%</t>
  </si>
  <si>
    <t>5,25%</t>
  </si>
  <si>
    <t>5,025%</t>
  </si>
  <si>
    <t>Thủy sản
thủy sản chọn theo một số code HS có tổng giá trị xuất khẩu ra thế giới lớn nhất trong năm 2013 theo số liệu thống kê công bố trên web-site của TKHQ VN; số liệu thống kê mới hơn không có
TKHQ chỉ công bố 4 số đầu tiên của code HS nên thông tin không mang tính chất tuyệt đối</t>
  </si>
  <si>
    <t>cá, philê cá đông lạnh</t>
  </si>
  <si>
    <t>tôm đông lạnh</t>
  </si>
  <si>
    <t>7.4 %
+ 0.46 €/đôi</t>
  </si>
  <si>
    <t>5.2 % nhưng không dưới 0.71 €/đôi</t>
  </si>
  <si>
    <t>7.5 %
+ 0.52 €/đôi</t>
  </si>
  <si>
    <t>7.5 %
+ 0.49 €/đôi</t>
  </si>
  <si>
    <t>5.2 % nhưng không dưới
0.71 €/đôi</t>
  </si>
  <si>
    <t>11.7 % nhưng không dưới 0.054 €/lít</t>
  </si>
  <si>
    <t>4 % nhưng không dưới
0.015 €/kg</t>
  </si>
  <si>
    <t>5 % nhưng không dưới
0.015 €/kg</t>
  </si>
</sst>
</file>

<file path=xl/styles.xml><?xml version="1.0" encoding="utf-8"?>
<styleSheet xmlns="http://schemas.openxmlformats.org/spreadsheetml/2006/main">
  <numFmts count="2">
    <numFmt numFmtId="164" formatCode="[$$-409]#,##0.000"/>
    <numFmt numFmtId="165" formatCode="#,##0.000_р_."/>
  </numFmts>
  <fonts count="13">
    <font>
      <sz val="11"/>
      <color indexed="8"/>
      <name val="Calibri"/>
      <family val="2"/>
    </font>
    <font>
      <sz val="12"/>
      <color indexed="8"/>
      <name val="Calibri"/>
      <family val="2"/>
    </font>
    <font>
      <sz val="8"/>
      <name val="Calibri"/>
      <family val="2"/>
    </font>
    <font>
      <b/>
      <sz val="10"/>
      <color indexed="8"/>
      <name val="Arial"/>
      <family val="2"/>
      <charset val="204"/>
    </font>
    <font>
      <sz val="9"/>
      <color indexed="8"/>
      <name val="Calibri"/>
      <family val="2"/>
      <charset val="204"/>
    </font>
    <font>
      <sz val="9"/>
      <color indexed="8"/>
      <name val="Times New Roman"/>
      <family val="1"/>
      <charset val="204"/>
    </font>
    <font>
      <sz val="11"/>
      <color indexed="8"/>
      <name val="Times New Roman"/>
      <family val="1"/>
      <charset val="204"/>
    </font>
    <font>
      <sz val="11"/>
      <color indexed="8"/>
      <name val="Arial"/>
      <family val="2"/>
      <charset val="204"/>
    </font>
    <font>
      <sz val="11"/>
      <color rgb="FFFF0000"/>
      <name val="Calibri"/>
      <family val="2"/>
    </font>
    <font>
      <b/>
      <sz val="8"/>
      <color indexed="8"/>
      <name val="Times New Roman"/>
      <family val="1"/>
    </font>
    <font>
      <b/>
      <sz val="10"/>
      <color indexed="8"/>
      <name val="Times New Roman"/>
      <family val="1"/>
    </font>
    <font>
      <sz val="10"/>
      <color indexed="8"/>
      <name val="Times New Roman"/>
      <family val="1"/>
    </font>
    <font>
      <sz val="10"/>
      <name val="Times New Roman"/>
      <family val="1"/>
    </font>
  </fonts>
  <fills count="6">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5">
    <xf numFmtId="0" fontId="0" fillId="0" borderId="0" xfId="0"/>
    <xf numFmtId="0" fontId="0" fillId="0" borderId="0" xfId="0" applyAlignment="1">
      <alignment vertical="center"/>
    </xf>
    <xf numFmtId="0" fontId="1" fillId="0" borderId="0" xfId="0" applyFont="1"/>
    <xf numFmtId="0" fontId="0" fillId="0" borderId="0" xfId="0" applyAlignment="1">
      <alignment horizontal="center" vertical="center" wrapText="1"/>
    </xf>
    <xf numFmtId="0" fontId="1" fillId="0" borderId="0" xfId="0" applyFont="1" applyAlignment="1">
      <alignment horizontal="center"/>
    </xf>
    <xf numFmtId="49" fontId="1" fillId="0" borderId="0" xfId="0" applyNumberFormat="1" applyFont="1"/>
    <xf numFmtId="2" fontId="1" fillId="0" borderId="0" xfId="0" applyNumberFormat="1" applyFont="1"/>
    <xf numFmtId="164" fontId="0" fillId="0" borderId="1" xfId="0" applyNumberFormat="1" applyBorder="1" applyAlignment="1">
      <alignment horizontal="center" vertical="center"/>
    </xf>
    <xf numFmtId="165" fontId="0" fillId="0" borderId="0" xfId="0" applyNumberFormat="1"/>
    <xf numFmtId="49" fontId="4" fillId="0" borderId="0" xfId="0" applyNumberFormat="1" applyFont="1" applyAlignment="1">
      <alignment wrapText="1"/>
    </xf>
    <xf numFmtId="0" fontId="5" fillId="0" borderId="0" xfId="0" applyFont="1" applyAlignment="1">
      <alignment horizontal="left" wrapText="1"/>
    </xf>
    <xf numFmtId="164" fontId="0" fillId="0" borderId="2" xfId="0" applyNumberFormat="1" applyBorder="1" applyAlignment="1">
      <alignment horizontal="center" vertical="center"/>
    </xf>
    <xf numFmtId="0" fontId="6" fillId="0" borderId="0" xfId="0" applyFont="1" applyAlignment="1">
      <alignment vertical="center" wrapText="1"/>
    </xf>
    <xf numFmtId="0" fontId="6" fillId="0" borderId="0" xfId="0" applyFont="1" applyAlignment="1">
      <alignment wrapText="1"/>
    </xf>
    <xf numFmtId="2" fontId="9" fillId="5"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0" fontId="0" fillId="0" borderId="0" xfId="0" applyAlignment="1">
      <alignment horizontal="left" vertical="center" indent="2"/>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vertical="center" wrapText="1"/>
    </xf>
    <xf numFmtId="49" fontId="11" fillId="0" borderId="1" xfId="0" applyNumberFormat="1" applyFont="1" applyBorder="1" applyAlignment="1">
      <alignment horizontal="right" vertical="center"/>
    </xf>
    <xf numFmtId="2" fontId="11" fillId="0" borderId="1" xfId="0" applyNumberFormat="1" applyFont="1" applyBorder="1" applyAlignment="1">
      <alignment horizontal="right" vertical="center"/>
    </xf>
    <xf numFmtId="0" fontId="11" fillId="0" borderId="1" xfId="0" applyFont="1" applyBorder="1" applyAlignment="1">
      <alignment horizontal="right" vertical="center"/>
    </xf>
    <xf numFmtId="165" fontId="11" fillId="0" borderId="1" xfId="0" applyNumberFormat="1" applyFont="1" applyBorder="1" applyAlignment="1">
      <alignment vertical="center"/>
    </xf>
    <xf numFmtId="164" fontId="11" fillId="0" borderId="1" xfId="0" applyNumberFormat="1" applyFont="1" applyBorder="1" applyAlignment="1">
      <alignment horizontal="center" vertical="center"/>
    </xf>
    <xf numFmtId="49" fontId="11" fillId="0" borderId="1" xfId="0" applyNumberFormat="1" applyFont="1" applyBorder="1" applyAlignment="1">
      <alignment vertical="center" wrapText="1"/>
    </xf>
    <xf numFmtId="49" fontId="11" fillId="0" borderId="1" xfId="0" applyNumberFormat="1" applyFont="1" applyBorder="1" applyAlignment="1">
      <alignment horizontal="right" vertical="center" wrapText="1"/>
    </xf>
    <xf numFmtId="49" fontId="10" fillId="0" borderId="1" xfId="0" applyNumberFormat="1" applyFont="1" applyBorder="1" applyAlignment="1">
      <alignment horizontal="right" vertical="center" wrapText="1"/>
    </xf>
    <xf numFmtId="49" fontId="10" fillId="0" borderId="1" xfId="0" applyNumberFormat="1" applyFont="1" applyBorder="1" applyAlignment="1">
      <alignment horizontal="center" vertical="center" wrapText="1"/>
    </xf>
    <xf numFmtId="49" fontId="12" fillId="0" borderId="1" xfId="0" applyNumberFormat="1" applyFont="1" applyBorder="1" applyAlignment="1">
      <alignment horizontal="right" vertical="center"/>
    </xf>
    <xf numFmtId="0" fontId="12" fillId="0" borderId="1" xfId="0" applyFont="1" applyBorder="1" applyAlignment="1">
      <alignment horizontal="left" vertical="center" wrapText="1"/>
    </xf>
    <xf numFmtId="0" fontId="11" fillId="4" borderId="1" xfId="0" applyFont="1" applyFill="1" applyBorder="1" applyAlignment="1">
      <alignment vertical="center" wrapText="1"/>
    </xf>
    <xf numFmtId="0" fontId="11" fillId="0" borderId="1" xfId="0" applyFont="1" applyBorder="1" applyAlignment="1">
      <alignment horizontal="left" vertical="center"/>
    </xf>
    <xf numFmtId="49" fontId="11" fillId="0" borderId="1" xfId="0" applyNumberFormat="1" applyFont="1" applyBorder="1" applyAlignment="1">
      <alignment wrapText="1"/>
    </xf>
    <xf numFmtId="2" fontId="11" fillId="2" borderId="1" xfId="0" applyNumberFormat="1" applyFont="1" applyFill="1" applyBorder="1" applyAlignment="1">
      <alignment horizontal="right" vertical="center"/>
    </xf>
    <xf numFmtId="165" fontId="11" fillId="0" borderId="1" xfId="0" applyNumberFormat="1" applyFont="1" applyBorder="1" applyAlignment="1">
      <alignment horizontal="center" vertical="center"/>
    </xf>
    <xf numFmtId="49" fontId="11" fillId="0" borderId="1" xfId="0" applyNumberFormat="1" applyFont="1" applyBorder="1" applyAlignment="1">
      <alignment horizontal="center" vertical="center" wrapText="1"/>
    </xf>
    <xf numFmtId="0" fontId="11" fillId="0" borderId="1" xfId="0" applyFont="1" applyBorder="1" applyAlignment="1">
      <alignment horizontal="center"/>
    </xf>
    <xf numFmtId="0" fontId="11" fillId="0" borderId="1" xfId="0" applyFont="1" applyBorder="1" applyAlignment="1">
      <alignment horizontal="left" wrapText="1"/>
    </xf>
    <xf numFmtId="0" fontId="11" fillId="0" borderId="1" xfId="0" applyFont="1" applyBorder="1"/>
    <xf numFmtId="49" fontId="11" fillId="0" borderId="1" xfId="0" applyNumberFormat="1" applyFont="1" applyBorder="1"/>
    <xf numFmtId="49" fontId="11" fillId="0" borderId="1" xfId="0" applyNumberFormat="1" applyFont="1" applyBorder="1" applyAlignment="1">
      <alignment horizontal="center" vertical="center"/>
    </xf>
    <xf numFmtId="9" fontId="11" fillId="0" borderId="1" xfId="0" applyNumberFormat="1" applyFont="1" applyBorder="1" applyAlignment="1">
      <alignment horizontal="right" vertical="center"/>
    </xf>
    <xf numFmtId="2" fontId="11" fillId="0" borderId="1" xfId="0" applyNumberFormat="1" applyFont="1" applyBorder="1"/>
    <xf numFmtId="165" fontId="11" fillId="0" borderId="1" xfId="0" applyNumberFormat="1" applyFont="1" applyBorder="1"/>
    <xf numFmtId="0" fontId="9" fillId="5" borderId="1" xfId="0" applyFont="1" applyFill="1" applyBorder="1" applyAlignment="1">
      <alignment horizontal="center" vertical="center" wrapText="1"/>
    </xf>
    <xf numFmtId="0" fontId="11" fillId="0" borderId="1" xfId="0" applyFont="1" applyBorder="1" applyAlignment="1">
      <alignment horizontal="center" vertical="center"/>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49" fontId="9" fillId="5" borderId="1" xfId="0" applyNumberFormat="1" applyFont="1" applyFill="1" applyBorder="1" applyAlignment="1">
      <alignment horizontal="center" vertical="center" wrapText="1"/>
    </xf>
    <xf numFmtId="165" fontId="9" fillId="5"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xf>
    <xf numFmtId="164" fontId="9" fillId="5" borderId="1" xfId="0" applyNumberFormat="1" applyFont="1" applyFill="1" applyBorder="1" applyAlignment="1">
      <alignment horizontal="center" vertical="center" wrapText="1"/>
    </xf>
    <xf numFmtId="0" fontId="11" fillId="3" borderId="1" xfId="0" applyFont="1" applyFill="1" applyBorder="1" applyAlignment="1">
      <alignment horizontal="left" vertical="center" wrapText="1"/>
    </xf>
    <xf numFmtId="0" fontId="11" fillId="4" borderId="1" xfId="0" applyFont="1" applyFill="1" applyBorder="1" applyAlignment="1">
      <alignment horizontal="center" vertical="center" wrapText="1"/>
    </xf>
    <xf numFmtId="49" fontId="11" fillId="0" borderId="1" xfId="0" applyNumberFormat="1" applyFont="1" applyBorder="1" applyAlignment="1">
      <alignment horizontal="center"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8" fillId="0" borderId="3" xfId="0" applyFont="1" applyBorder="1" applyAlignment="1">
      <alignment horizontal="left" vertical="top" wrapText="1"/>
    </xf>
    <xf numFmtId="0" fontId="8" fillId="0" borderId="5" xfId="0" applyFont="1" applyBorder="1" applyAlignment="1">
      <alignment horizontal="left" vertical="top" wrapText="1"/>
    </xf>
    <xf numFmtId="0" fontId="8" fillId="0" borderId="4" xfId="0" applyFont="1" applyBorder="1" applyAlignment="1">
      <alignment horizontal="left" vertical="top" wrapText="1"/>
    </xf>
    <xf numFmtId="0" fontId="7" fillId="0" borderId="1" xfId="0" applyFont="1" applyBorder="1" applyAlignment="1">
      <alignment horizontal="left" vertical="top" wrapText="1"/>
    </xf>
    <xf numFmtId="0" fontId="7" fillId="0" borderId="1" xfId="0" applyFont="1" applyBorder="1" applyAlignment="1">
      <alignment horizontal="left" vertical="center" wrapText="1"/>
    </xf>
    <xf numFmtId="0" fontId="3" fillId="0" borderId="1" xfId="0" applyFont="1" applyBorder="1" applyAlignment="1">
      <alignment horizontal="left"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146"/>
  <sheetViews>
    <sheetView tabSelected="1" view="pageLayout" topLeftCell="B73" zoomScaleNormal="100" zoomScaleSheetLayoutView="100" workbookViewId="0">
      <selection activeCell="P9" sqref="P9:P20"/>
    </sheetView>
  </sheetViews>
  <sheetFormatPr defaultRowHeight="15.75"/>
  <cols>
    <col min="1" max="1" width="6.7109375" style="4" customWidth="1"/>
    <col min="2" max="2" width="7.28515625" style="4" customWidth="1"/>
    <col min="3" max="3" width="5.28515625" style="4" customWidth="1"/>
    <col min="4" max="4" width="18.7109375" style="10" customWidth="1"/>
    <col min="5" max="5" width="41.28515625" style="2" hidden="1" customWidth="1"/>
    <col min="6" max="6" width="7.85546875" style="5" customWidth="1"/>
    <col min="7" max="7" width="6.7109375" style="5" customWidth="1"/>
    <col min="8" max="8" width="5.7109375" style="5" customWidth="1"/>
    <col min="9" max="9" width="18.7109375" style="5" hidden="1" customWidth="1"/>
    <col min="10" max="10" width="9" style="6" hidden="1" customWidth="1"/>
    <col min="11" max="11" width="13.7109375" style="2" hidden="1" customWidth="1"/>
    <col min="12" max="12" width="8.42578125" style="8" customWidth="1"/>
    <col min="13" max="13" width="8.140625" style="8" customWidth="1"/>
    <col min="14" max="14" width="10.42578125" style="7" customWidth="1"/>
    <col min="15" max="15" width="15.7109375" style="9" customWidth="1"/>
    <col min="16" max="16" width="27.140625" customWidth="1"/>
  </cols>
  <sheetData>
    <row r="1" spans="1:21" ht="15.75" customHeight="1">
      <c r="A1" s="45" t="s">
        <v>497</v>
      </c>
      <c r="B1" s="45"/>
      <c r="C1" s="45" t="s">
        <v>4</v>
      </c>
      <c r="D1" s="45"/>
      <c r="E1" s="45" t="s">
        <v>5</v>
      </c>
      <c r="F1" s="50" t="s">
        <v>341</v>
      </c>
      <c r="G1" s="50" t="s">
        <v>285</v>
      </c>
      <c r="H1" s="50" t="s">
        <v>286</v>
      </c>
      <c r="I1" s="50" t="s">
        <v>287</v>
      </c>
      <c r="J1" s="52" t="s">
        <v>345</v>
      </c>
      <c r="K1" s="52"/>
      <c r="L1" s="51" t="s">
        <v>342</v>
      </c>
      <c r="M1" s="51" t="s">
        <v>343</v>
      </c>
      <c r="N1" s="53" t="s">
        <v>299</v>
      </c>
      <c r="O1" s="50" t="s">
        <v>304</v>
      </c>
      <c r="P1" s="45" t="s">
        <v>472</v>
      </c>
    </row>
    <row r="2" spans="1:21" s="3" customFormat="1" ht="21.75" customHeight="1">
      <c r="A2" s="45"/>
      <c r="B2" s="45"/>
      <c r="C2" s="45"/>
      <c r="D2" s="45"/>
      <c r="E2" s="45"/>
      <c r="F2" s="50"/>
      <c r="G2" s="50"/>
      <c r="H2" s="50"/>
      <c r="I2" s="50"/>
      <c r="J2" s="14" t="s">
        <v>6</v>
      </c>
      <c r="K2" s="15" t="s">
        <v>346</v>
      </c>
      <c r="L2" s="51"/>
      <c r="M2" s="51"/>
      <c r="N2" s="53"/>
      <c r="O2" s="50"/>
      <c r="P2" s="45"/>
    </row>
    <row r="3" spans="1:21" s="1" customFormat="1" ht="51">
      <c r="A3" s="48" t="s">
        <v>292</v>
      </c>
      <c r="B3" s="48"/>
      <c r="C3" s="17">
        <v>1</v>
      </c>
      <c r="D3" s="18" t="s">
        <v>193</v>
      </c>
      <c r="E3" s="19" t="s">
        <v>18</v>
      </c>
      <c r="F3" s="20" t="s">
        <v>17</v>
      </c>
      <c r="G3" s="20" t="s">
        <v>300</v>
      </c>
      <c r="H3" s="20" t="s">
        <v>302</v>
      </c>
      <c r="I3" s="20"/>
      <c r="J3" s="21">
        <v>22</v>
      </c>
      <c r="K3" s="22" t="s">
        <v>179</v>
      </c>
      <c r="L3" s="23" t="e">
        <f>J3*1.05*G3</f>
        <v>#VALUE!</v>
      </c>
      <c r="M3" s="23" t="e">
        <f>(J3*1.05+L3)*H3</f>
        <v>#VALUE!</v>
      </c>
      <c r="N3" s="24" t="e">
        <f>L3+M3</f>
        <v>#VALUE!</v>
      </c>
      <c r="O3" s="25"/>
      <c r="P3" s="55" t="s">
        <v>473</v>
      </c>
    </row>
    <row r="4" spans="1:21" s="1" customFormat="1" ht="25.5">
      <c r="A4" s="48"/>
      <c r="B4" s="48"/>
      <c r="C4" s="46">
        <v>2</v>
      </c>
      <c r="D4" s="18" t="s">
        <v>348</v>
      </c>
      <c r="E4" s="18" t="s">
        <v>349</v>
      </c>
      <c r="F4" s="56" t="s">
        <v>57</v>
      </c>
      <c r="G4" s="56" t="s">
        <v>301</v>
      </c>
      <c r="H4" s="20"/>
      <c r="I4" s="20"/>
      <c r="J4" s="21"/>
      <c r="K4" s="22"/>
      <c r="L4" s="23"/>
      <c r="M4" s="23"/>
      <c r="N4" s="24"/>
      <c r="O4" s="25"/>
      <c r="P4" s="55"/>
    </row>
    <row r="5" spans="1:21" s="1" customFormat="1" ht="25.5">
      <c r="A5" s="48"/>
      <c r="B5" s="48"/>
      <c r="C5" s="46"/>
      <c r="D5" s="18" t="s">
        <v>347</v>
      </c>
      <c r="E5" s="18" t="s">
        <v>350</v>
      </c>
      <c r="F5" s="56"/>
      <c r="G5" s="56"/>
      <c r="H5" s="20" t="s">
        <v>302</v>
      </c>
      <c r="I5" s="20"/>
      <c r="J5" s="21"/>
      <c r="K5" s="22"/>
      <c r="L5" s="23"/>
      <c r="M5" s="23"/>
      <c r="N5" s="24"/>
      <c r="O5" s="25"/>
      <c r="P5" s="55"/>
    </row>
    <row r="6" spans="1:21" s="1" customFormat="1" ht="38.25">
      <c r="A6" s="47" t="s">
        <v>288</v>
      </c>
      <c r="B6" s="49" t="s">
        <v>187</v>
      </c>
      <c r="C6" s="17">
        <v>3</v>
      </c>
      <c r="D6" s="18" t="s">
        <v>194</v>
      </c>
      <c r="E6" s="19" t="s">
        <v>20</v>
      </c>
      <c r="F6" s="20" t="s">
        <v>19</v>
      </c>
      <c r="G6" s="26" t="s">
        <v>562</v>
      </c>
      <c r="H6" s="20" t="s">
        <v>302</v>
      </c>
      <c r="I6" s="20"/>
      <c r="J6" s="21">
        <v>10.5</v>
      </c>
      <c r="K6" s="22" t="s">
        <v>181</v>
      </c>
      <c r="L6" s="23">
        <f>J6*1.05*0.074</f>
        <v>0.81584999999999996</v>
      </c>
      <c r="M6" s="23">
        <f t="shared" ref="M6:M8" si="0">(J6*1.05+L6)*H6</f>
        <v>2.1313529999999998</v>
      </c>
      <c r="N6" s="24">
        <f t="shared" ref="N6" si="1">L6+M6</f>
        <v>2.947203</v>
      </c>
      <c r="O6" s="25" t="s">
        <v>303</v>
      </c>
      <c r="P6" s="55" t="s">
        <v>474</v>
      </c>
    </row>
    <row r="7" spans="1:21" s="1" customFormat="1" ht="63.75">
      <c r="A7" s="47"/>
      <c r="B7" s="49"/>
      <c r="C7" s="17">
        <v>4</v>
      </c>
      <c r="D7" s="18" t="s">
        <v>195</v>
      </c>
      <c r="E7" s="19" t="s">
        <v>22</v>
      </c>
      <c r="F7" s="20" t="s">
        <v>21</v>
      </c>
      <c r="G7" s="27" t="s">
        <v>298</v>
      </c>
      <c r="H7" s="20" t="s">
        <v>302</v>
      </c>
      <c r="I7" s="20"/>
      <c r="J7" s="21">
        <v>21</v>
      </c>
      <c r="K7" s="22" t="s">
        <v>181</v>
      </c>
      <c r="L7" s="23"/>
      <c r="M7" s="23">
        <f t="shared" si="0"/>
        <v>3.9689999999999999</v>
      </c>
      <c r="N7" s="24"/>
      <c r="O7" s="25" t="s">
        <v>305</v>
      </c>
      <c r="P7" s="55"/>
      <c r="U7" s="16"/>
    </row>
    <row r="8" spans="1:21" s="1" customFormat="1" ht="76.5">
      <c r="A8" s="47"/>
      <c r="B8" s="49"/>
      <c r="C8" s="17">
        <v>5</v>
      </c>
      <c r="D8" s="18" t="s">
        <v>196</v>
      </c>
      <c r="E8" s="19" t="s">
        <v>24</v>
      </c>
      <c r="F8" s="20" t="s">
        <v>23</v>
      </c>
      <c r="G8" s="26" t="s">
        <v>563</v>
      </c>
      <c r="H8" s="20" t="s">
        <v>302</v>
      </c>
      <c r="I8" s="20"/>
      <c r="J8" s="21">
        <v>7.35</v>
      </c>
      <c r="K8" s="22" t="s">
        <v>181</v>
      </c>
      <c r="L8" s="23">
        <f>J8*1.05*0.052</f>
        <v>0.40131</v>
      </c>
      <c r="M8" s="23">
        <f t="shared" si="0"/>
        <v>1.4613858</v>
      </c>
      <c r="N8" s="24">
        <f>L8+M8</f>
        <v>1.8626958</v>
      </c>
      <c r="O8" s="25"/>
      <c r="P8" s="55"/>
    </row>
    <row r="9" spans="1:21" s="1" customFormat="1" ht="89.25">
      <c r="A9" s="47"/>
      <c r="B9" s="49" t="s">
        <v>188</v>
      </c>
      <c r="C9" s="17">
        <v>6</v>
      </c>
      <c r="D9" s="18" t="s">
        <v>269</v>
      </c>
      <c r="E9" s="19" t="s">
        <v>26</v>
      </c>
      <c r="F9" s="20" t="s">
        <v>25</v>
      </c>
      <c r="G9" s="28" t="s">
        <v>298</v>
      </c>
      <c r="H9" s="20" t="s">
        <v>302</v>
      </c>
      <c r="I9" s="20"/>
      <c r="J9" s="21">
        <v>21</v>
      </c>
      <c r="K9" s="22" t="s">
        <v>181</v>
      </c>
      <c r="L9" s="23"/>
      <c r="M9" s="23">
        <f>(J9*1.05+1.75*1.1)*0.18</f>
        <v>4.3155000000000001</v>
      </c>
      <c r="N9" s="24"/>
      <c r="O9" s="25" t="s">
        <v>305</v>
      </c>
      <c r="P9" s="55" t="s">
        <v>475</v>
      </c>
    </row>
    <row r="10" spans="1:21" s="1" customFormat="1" ht="89.25">
      <c r="A10" s="47"/>
      <c r="B10" s="49"/>
      <c r="C10" s="17">
        <v>7</v>
      </c>
      <c r="D10" s="18" t="s">
        <v>273</v>
      </c>
      <c r="E10" s="19" t="s">
        <v>27</v>
      </c>
      <c r="F10" s="20" t="s">
        <v>28</v>
      </c>
      <c r="G10" s="27" t="s">
        <v>298</v>
      </c>
      <c r="H10" s="20" t="s">
        <v>302</v>
      </c>
      <c r="I10" s="20"/>
      <c r="J10" s="21">
        <v>21</v>
      </c>
      <c r="K10" s="22" t="s">
        <v>181</v>
      </c>
      <c r="L10" s="23"/>
      <c r="M10" s="23">
        <f t="shared" ref="M10:M26" si="2">(J10*1.05+1.75*1.1)*0.18</f>
        <v>4.3155000000000001</v>
      </c>
      <c r="N10" s="24"/>
      <c r="O10" s="25" t="s">
        <v>305</v>
      </c>
      <c r="P10" s="55"/>
    </row>
    <row r="11" spans="1:21" s="1" customFormat="1" ht="89.25">
      <c r="A11" s="47"/>
      <c r="B11" s="49"/>
      <c r="C11" s="17">
        <v>8</v>
      </c>
      <c r="D11" s="18" t="s">
        <v>274</v>
      </c>
      <c r="E11" s="19" t="s">
        <v>29</v>
      </c>
      <c r="F11" s="20" t="s">
        <v>30</v>
      </c>
      <c r="G11" s="27" t="s">
        <v>298</v>
      </c>
      <c r="H11" s="20" t="s">
        <v>302</v>
      </c>
      <c r="I11" s="20"/>
      <c r="J11" s="21">
        <v>21</v>
      </c>
      <c r="K11" s="22" t="s">
        <v>181</v>
      </c>
      <c r="L11" s="23"/>
      <c r="M11" s="23">
        <f t="shared" si="2"/>
        <v>4.3155000000000001</v>
      </c>
      <c r="N11" s="24"/>
      <c r="O11" s="25" t="s">
        <v>305</v>
      </c>
      <c r="P11" s="55"/>
    </row>
    <row r="12" spans="1:21" s="1" customFormat="1" ht="89.25">
      <c r="A12" s="47"/>
      <c r="B12" s="49" t="s">
        <v>189</v>
      </c>
      <c r="C12" s="17">
        <v>9</v>
      </c>
      <c r="D12" s="18" t="s">
        <v>270</v>
      </c>
      <c r="E12" s="19" t="s">
        <v>31</v>
      </c>
      <c r="F12" s="20" t="s">
        <v>32</v>
      </c>
      <c r="G12" s="27" t="s">
        <v>298</v>
      </c>
      <c r="H12" s="20" t="s">
        <v>302</v>
      </c>
      <c r="I12" s="20"/>
      <c r="J12" s="21">
        <v>21</v>
      </c>
      <c r="K12" s="22" t="s">
        <v>181</v>
      </c>
      <c r="L12" s="23"/>
      <c r="M12" s="23">
        <f t="shared" si="2"/>
        <v>4.3155000000000001</v>
      </c>
      <c r="N12" s="24"/>
      <c r="O12" s="25" t="s">
        <v>305</v>
      </c>
      <c r="P12" s="55"/>
    </row>
    <row r="13" spans="1:21" s="1" customFormat="1" ht="89.25">
      <c r="A13" s="47"/>
      <c r="B13" s="49"/>
      <c r="C13" s="17">
        <v>10</v>
      </c>
      <c r="D13" s="18" t="s">
        <v>275</v>
      </c>
      <c r="E13" s="19" t="s">
        <v>33</v>
      </c>
      <c r="F13" s="20" t="s">
        <v>34</v>
      </c>
      <c r="G13" s="27" t="s">
        <v>298</v>
      </c>
      <c r="H13" s="20" t="s">
        <v>302</v>
      </c>
      <c r="I13" s="20"/>
      <c r="J13" s="21">
        <v>21</v>
      </c>
      <c r="K13" s="22" t="s">
        <v>181</v>
      </c>
      <c r="L13" s="23"/>
      <c r="M13" s="23">
        <f t="shared" si="2"/>
        <v>4.3155000000000001</v>
      </c>
      <c r="N13" s="24"/>
      <c r="O13" s="25" t="s">
        <v>305</v>
      </c>
      <c r="P13" s="55"/>
    </row>
    <row r="14" spans="1:21" s="1" customFormat="1" ht="89.25">
      <c r="A14" s="47"/>
      <c r="B14" s="49"/>
      <c r="C14" s="17">
        <v>11</v>
      </c>
      <c r="D14" s="18" t="s">
        <v>276</v>
      </c>
      <c r="E14" s="19" t="s">
        <v>35</v>
      </c>
      <c r="F14" s="20" t="s">
        <v>36</v>
      </c>
      <c r="G14" s="27" t="s">
        <v>298</v>
      </c>
      <c r="H14" s="20" t="s">
        <v>302</v>
      </c>
      <c r="I14" s="20"/>
      <c r="J14" s="21">
        <v>21</v>
      </c>
      <c r="K14" s="22" t="s">
        <v>181</v>
      </c>
      <c r="L14" s="23"/>
      <c r="M14" s="23">
        <f t="shared" si="2"/>
        <v>4.3155000000000001</v>
      </c>
      <c r="N14" s="24"/>
      <c r="O14" s="25" t="s">
        <v>305</v>
      </c>
      <c r="P14" s="55"/>
    </row>
    <row r="15" spans="1:21" s="1" customFormat="1" ht="76.5">
      <c r="A15" s="47"/>
      <c r="B15" s="49" t="s">
        <v>190</v>
      </c>
      <c r="C15" s="17">
        <v>12</v>
      </c>
      <c r="D15" s="18" t="s">
        <v>271</v>
      </c>
      <c r="E15" s="19" t="s">
        <v>37</v>
      </c>
      <c r="F15" s="20" t="s">
        <v>38</v>
      </c>
      <c r="G15" s="27" t="s">
        <v>298</v>
      </c>
      <c r="H15" s="20" t="s">
        <v>302</v>
      </c>
      <c r="I15" s="20"/>
      <c r="J15" s="21">
        <v>21</v>
      </c>
      <c r="K15" s="22" t="s">
        <v>181</v>
      </c>
      <c r="L15" s="23"/>
      <c r="M15" s="23">
        <f t="shared" si="2"/>
        <v>4.3155000000000001</v>
      </c>
      <c r="N15" s="24"/>
      <c r="O15" s="25" t="s">
        <v>305</v>
      </c>
      <c r="P15" s="55"/>
    </row>
    <row r="16" spans="1:21" s="1" customFormat="1" ht="89.25">
      <c r="A16" s="47"/>
      <c r="B16" s="49"/>
      <c r="C16" s="17">
        <v>13</v>
      </c>
      <c r="D16" s="18" t="s">
        <v>277</v>
      </c>
      <c r="E16" s="19" t="s">
        <v>39</v>
      </c>
      <c r="F16" s="20" t="s">
        <v>40</v>
      </c>
      <c r="G16" s="27" t="s">
        <v>298</v>
      </c>
      <c r="H16" s="20" t="s">
        <v>302</v>
      </c>
      <c r="I16" s="20"/>
      <c r="J16" s="21">
        <v>21</v>
      </c>
      <c r="K16" s="22" t="s">
        <v>181</v>
      </c>
      <c r="L16" s="23"/>
      <c r="M16" s="23">
        <f t="shared" si="2"/>
        <v>4.3155000000000001</v>
      </c>
      <c r="N16" s="24"/>
      <c r="O16" s="25" t="s">
        <v>305</v>
      </c>
      <c r="P16" s="55"/>
    </row>
    <row r="17" spans="1:16" s="1" customFormat="1" ht="89.25">
      <c r="A17" s="47"/>
      <c r="B17" s="49"/>
      <c r="C17" s="17">
        <v>14</v>
      </c>
      <c r="D17" s="18" t="s">
        <v>278</v>
      </c>
      <c r="E17" s="19" t="s">
        <v>41</v>
      </c>
      <c r="F17" s="20" t="s">
        <v>42</v>
      </c>
      <c r="G17" s="27" t="s">
        <v>298</v>
      </c>
      <c r="H17" s="20" t="s">
        <v>302</v>
      </c>
      <c r="I17" s="20"/>
      <c r="J17" s="21">
        <v>21</v>
      </c>
      <c r="K17" s="22" t="s">
        <v>181</v>
      </c>
      <c r="L17" s="23"/>
      <c r="M17" s="23">
        <f t="shared" si="2"/>
        <v>4.3155000000000001</v>
      </c>
      <c r="N17" s="24"/>
      <c r="O17" s="25" t="s">
        <v>305</v>
      </c>
      <c r="P17" s="55"/>
    </row>
    <row r="18" spans="1:16" s="1" customFormat="1" ht="89.25">
      <c r="A18" s="47"/>
      <c r="B18" s="49" t="s">
        <v>191</v>
      </c>
      <c r="C18" s="17">
        <v>15</v>
      </c>
      <c r="D18" s="18" t="s">
        <v>272</v>
      </c>
      <c r="E18" s="19" t="s">
        <v>43</v>
      </c>
      <c r="F18" s="20" t="s">
        <v>44</v>
      </c>
      <c r="G18" s="27" t="s">
        <v>298</v>
      </c>
      <c r="H18" s="20" t="s">
        <v>302</v>
      </c>
      <c r="I18" s="20"/>
      <c r="J18" s="21">
        <v>21</v>
      </c>
      <c r="K18" s="22" t="s">
        <v>181</v>
      </c>
      <c r="L18" s="23"/>
      <c r="M18" s="23">
        <f t="shared" si="2"/>
        <v>4.3155000000000001</v>
      </c>
      <c r="N18" s="24"/>
      <c r="O18" s="25" t="s">
        <v>305</v>
      </c>
      <c r="P18" s="55"/>
    </row>
    <row r="19" spans="1:16" s="1" customFormat="1" ht="89.25">
      <c r="A19" s="47"/>
      <c r="B19" s="49"/>
      <c r="C19" s="17">
        <v>16</v>
      </c>
      <c r="D19" s="18" t="s">
        <v>279</v>
      </c>
      <c r="E19" s="19" t="s">
        <v>45</v>
      </c>
      <c r="F19" s="20" t="s">
        <v>46</v>
      </c>
      <c r="G19" s="27" t="s">
        <v>298</v>
      </c>
      <c r="H19" s="20" t="s">
        <v>302</v>
      </c>
      <c r="I19" s="20"/>
      <c r="J19" s="21">
        <v>21</v>
      </c>
      <c r="K19" s="22" t="s">
        <v>181</v>
      </c>
      <c r="L19" s="23"/>
      <c r="M19" s="23">
        <f t="shared" si="2"/>
        <v>4.3155000000000001</v>
      </c>
      <c r="N19" s="24"/>
      <c r="O19" s="25" t="s">
        <v>305</v>
      </c>
      <c r="P19" s="55"/>
    </row>
    <row r="20" spans="1:16" s="1" customFormat="1" ht="89.25">
      <c r="A20" s="47"/>
      <c r="B20" s="49"/>
      <c r="C20" s="17">
        <v>17</v>
      </c>
      <c r="D20" s="18" t="s">
        <v>280</v>
      </c>
      <c r="E20" s="19" t="s">
        <v>47</v>
      </c>
      <c r="F20" s="20" t="s">
        <v>48</v>
      </c>
      <c r="G20" s="27" t="s">
        <v>298</v>
      </c>
      <c r="H20" s="20" t="s">
        <v>302</v>
      </c>
      <c r="I20" s="20"/>
      <c r="J20" s="21">
        <v>21</v>
      </c>
      <c r="K20" s="22" t="s">
        <v>181</v>
      </c>
      <c r="L20" s="23"/>
      <c r="M20" s="23">
        <f t="shared" si="2"/>
        <v>4.3155000000000001</v>
      </c>
      <c r="N20" s="24"/>
      <c r="O20" s="25" t="s">
        <v>305</v>
      </c>
      <c r="P20" s="55"/>
    </row>
    <row r="21" spans="1:16" s="1" customFormat="1" ht="38.25">
      <c r="A21" s="47"/>
      <c r="B21" s="54" t="s">
        <v>471</v>
      </c>
      <c r="C21" s="17">
        <v>18</v>
      </c>
      <c r="D21" s="18" t="s">
        <v>351</v>
      </c>
      <c r="E21" s="18" t="s">
        <v>352</v>
      </c>
      <c r="F21" s="29" t="s">
        <v>353</v>
      </c>
      <c r="G21" s="26" t="s">
        <v>562</v>
      </c>
      <c r="H21" s="20" t="s">
        <v>354</v>
      </c>
      <c r="I21" s="20"/>
      <c r="J21" s="21">
        <v>5.25</v>
      </c>
      <c r="K21" s="22" t="s">
        <v>181</v>
      </c>
      <c r="L21" s="23"/>
      <c r="M21" s="23"/>
      <c r="N21" s="24"/>
      <c r="O21" s="25"/>
      <c r="P21" s="55" t="s">
        <v>476</v>
      </c>
    </row>
    <row r="22" spans="1:16" s="1" customFormat="1" ht="63.75">
      <c r="A22" s="47"/>
      <c r="B22" s="54"/>
      <c r="C22" s="17">
        <v>19</v>
      </c>
      <c r="D22" s="30" t="s">
        <v>355</v>
      </c>
      <c r="E22" s="18" t="s">
        <v>356</v>
      </c>
      <c r="F22" s="29" t="s">
        <v>357</v>
      </c>
      <c r="G22" s="26" t="s">
        <v>564</v>
      </c>
      <c r="H22" s="20" t="s">
        <v>354</v>
      </c>
      <c r="I22" s="20"/>
      <c r="J22" s="21">
        <v>5.25</v>
      </c>
      <c r="K22" s="22" t="s">
        <v>181</v>
      </c>
      <c r="L22" s="23"/>
      <c r="M22" s="23"/>
      <c r="N22" s="24"/>
      <c r="O22" s="25"/>
      <c r="P22" s="55"/>
    </row>
    <row r="23" spans="1:16" s="1" customFormat="1" ht="63.75">
      <c r="A23" s="47"/>
      <c r="B23" s="54"/>
      <c r="C23" s="17">
        <v>20</v>
      </c>
      <c r="D23" s="30" t="s">
        <v>358</v>
      </c>
      <c r="E23" s="18" t="s">
        <v>359</v>
      </c>
      <c r="F23" s="29" t="s">
        <v>360</v>
      </c>
      <c r="G23" s="26" t="s">
        <v>564</v>
      </c>
      <c r="H23" s="20" t="s">
        <v>354</v>
      </c>
      <c r="I23" s="20"/>
      <c r="J23" s="21">
        <v>5.25</v>
      </c>
      <c r="K23" s="22" t="s">
        <v>181</v>
      </c>
      <c r="L23" s="23"/>
      <c r="M23" s="23"/>
      <c r="N23" s="24"/>
      <c r="O23" s="25"/>
      <c r="P23" s="55"/>
    </row>
    <row r="24" spans="1:16" s="1" customFormat="1" ht="63.75">
      <c r="A24" s="47"/>
      <c r="B24" s="54"/>
      <c r="C24" s="17">
        <v>21</v>
      </c>
      <c r="D24" s="30" t="s">
        <v>361</v>
      </c>
      <c r="E24" s="18" t="s">
        <v>362</v>
      </c>
      <c r="F24" s="29" t="s">
        <v>363</v>
      </c>
      <c r="G24" s="26" t="s">
        <v>565</v>
      </c>
      <c r="H24" s="20" t="s">
        <v>354</v>
      </c>
      <c r="I24" s="20"/>
      <c r="J24" s="21">
        <v>5.25</v>
      </c>
      <c r="K24" s="22" t="s">
        <v>181</v>
      </c>
      <c r="L24" s="23"/>
      <c r="M24" s="23"/>
      <c r="N24" s="24"/>
      <c r="O24" s="25"/>
      <c r="P24" s="55"/>
    </row>
    <row r="25" spans="1:16" s="1" customFormat="1" ht="51">
      <c r="A25" s="47"/>
      <c r="B25" s="49" t="s">
        <v>192</v>
      </c>
      <c r="C25" s="17">
        <v>22</v>
      </c>
      <c r="D25" s="18" t="s">
        <v>198</v>
      </c>
      <c r="E25" s="19" t="s">
        <v>49</v>
      </c>
      <c r="F25" s="20" t="s">
        <v>50</v>
      </c>
      <c r="G25" s="26" t="s">
        <v>564</v>
      </c>
      <c r="H25" s="20" t="s">
        <v>302</v>
      </c>
      <c r="I25" s="20"/>
      <c r="J25" s="21">
        <v>2.1</v>
      </c>
      <c r="K25" s="22" t="s">
        <v>181</v>
      </c>
      <c r="L25" s="23">
        <f>J25*1.05*0.075</f>
        <v>0.16537499999999999</v>
      </c>
      <c r="M25" s="23">
        <f>(J25*1.05+L25)*H25</f>
        <v>0.42666750000000003</v>
      </c>
      <c r="N25" s="24">
        <f>L25+M25</f>
        <v>0.59204250000000003</v>
      </c>
      <c r="O25" s="25" t="s">
        <v>306</v>
      </c>
      <c r="P25" s="55"/>
    </row>
    <row r="26" spans="1:16" s="1" customFormat="1" ht="63.75">
      <c r="A26" s="47"/>
      <c r="B26" s="49"/>
      <c r="C26" s="17">
        <v>23</v>
      </c>
      <c r="D26" s="18" t="s">
        <v>197</v>
      </c>
      <c r="E26" s="19" t="s">
        <v>52</v>
      </c>
      <c r="F26" s="20" t="s">
        <v>51</v>
      </c>
      <c r="G26" s="27" t="s">
        <v>298</v>
      </c>
      <c r="H26" s="20" t="s">
        <v>302</v>
      </c>
      <c r="I26" s="20"/>
      <c r="J26" s="21">
        <v>21</v>
      </c>
      <c r="K26" s="22" t="s">
        <v>181</v>
      </c>
      <c r="L26" s="23"/>
      <c r="M26" s="23">
        <f t="shared" si="2"/>
        <v>4.3155000000000001</v>
      </c>
      <c r="N26" s="24"/>
      <c r="O26" s="25" t="s">
        <v>305</v>
      </c>
      <c r="P26" s="55"/>
    </row>
    <row r="27" spans="1:16" s="1" customFormat="1" ht="63.75">
      <c r="A27" s="47"/>
      <c r="B27" s="49"/>
      <c r="C27" s="17">
        <v>24</v>
      </c>
      <c r="D27" s="18" t="s">
        <v>199</v>
      </c>
      <c r="E27" s="19" t="s">
        <v>54</v>
      </c>
      <c r="F27" s="20" t="s">
        <v>53</v>
      </c>
      <c r="G27" s="27" t="s">
        <v>307</v>
      </c>
      <c r="H27" s="20" t="s">
        <v>302</v>
      </c>
      <c r="I27" s="20"/>
      <c r="J27" s="21">
        <v>21</v>
      </c>
      <c r="K27" s="22" t="s">
        <v>181</v>
      </c>
      <c r="L27" s="23"/>
      <c r="M27" s="23">
        <f>(J27*1.05+1.32*1.1)*0.18</f>
        <v>4.2303600000000001</v>
      </c>
      <c r="N27" s="24"/>
      <c r="O27" s="25" t="s">
        <v>305</v>
      </c>
      <c r="P27" s="55"/>
    </row>
    <row r="28" spans="1:16" s="1" customFormat="1" ht="76.5">
      <c r="A28" s="47"/>
      <c r="B28" s="49"/>
      <c r="C28" s="17">
        <v>25</v>
      </c>
      <c r="D28" s="18" t="s">
        <v>200</v>
      </c>
      <c r="E28" s="19" t="s">
        <v>8</v>
      </c>
      <c r="F28" s="20" t="s">
        <v>55</v>
      </c>
      <c r="G28" s="26" t="s">
        <v>563</v>
      </c>
      <c r="H28" s="20" t="s">
        <v>302</v>
      </c>
      <c r="I28" s="20"/>
      <c r="J28" s="21">
        <v>2.1</v>
      </c>
      <c r="K28" s="22" t="s">
        <v>181</v>
      </c>
      <c r="L28" s="23">
        <f>J28*1.05*0.052</f>
        <v>0.11466</v>
      </c>
      <c r="M28" s="23">
        <f>(J28*1.05+L28)*H28</f>
        <v>0.41753880000000004</v>
      </c>
      <c r="N28" s="24">
        <f>M28+L28</f>
        <v>0.53219880000000008</v>
      </c>
      <c r="O28" s="25"/>
      <c r="P28" s="55"/>
    </row>
    <row r="29" spans="1:16" s="1" customFormat="1" ht="76.5">
      <c r="A29" s="47"/>
      <c r="B29" s="49"/>
      <c r="C29" s="17">
        <v>26</v>
      </c>
      <c r="D29" s="18" t="s">
        <v>201</v>
      </c>
      <c r="E29" s="19" t="s">
        <v>7</v>
      </c>
      <c r="F29" s="20" t="s">
        <v>56</v>
      </c>
      <c r="G29" s="26" t="s">
        <v>566</v>
      </c>
      <c r="H29" s="20" t="s">
        <v>302</v>
      </c>
      <c r="I29" s="20"/>
      <c r="J29" s="21">
        <v>3.15</v>
      </c>
      <c r="K29" s="22" t="s">
        <v>181</v>
      </c>
      <c r="L29" s="23">
        <f>J29*1.05*0.052</f>
        <v>0.17199</v>
      </c>
      <c r="M29" s="23">
        <f>(J29*1.05+L29)*H29</f>
        <v>0.62630819999999998</v>
      </c>
      <c r="N29" s="24">
        <f>M29+L29</f>
        <v>0.79829819999999996</v>
      </c>
      <c r="O29" s="25"/>
      <c r="P29" s="55"/>
    </row>
    <row r="30" spans="1:16" s="1" customFormat="1" ht="76.5">
      <c r="A30" s="47" t="s">
        <v>289</v>
      </c>
      <c r="B30" s="47"/>
      <c r="C30" s="17">
        <v>27</v>
      </c>
      <c r="D30" s="18" t="s">
        <v>281</v>
      </c>
      <c r="E30" s="19" t="s">
        <v>59</v>
      </c>
      <c r="F30" s="20" t="s">
        <v>58</v>
      </c>
      <c r="G30" s="20" t="s">
        <v>308</v>
      </c>
      <c r="H30" s="20" t="s">
        <v>302</v>
      </c>
      <c r="I30" s="20"/>
      <c r="J30" s="21">
        <v>0.9</v>
      </c>
      <c r="K30" s="22"/>
      <c r="L30" s="23">
        <f>J30*1.05*G30</f>
        <v>0</v>
      </c>
      <c r="M30" s="23">
        <f>(J30*1.05+L30)*H30</f>
        <v>0.1701</v>
      </c>
      <c r="N30" s="24">
        <f>M30+L30</f>
        <v>0.1701</v>
      </c>
      <c r="O30" s="25"/>
      <c r="P30" s="55" t="s">
        <v>477</v>
      </c>
    </row>
    <row r="31" spans="1:16" s="1" customFormat="1" ht="63.75">
      <c r="A31" s="47"/>
      <c r="B31" s="47"/>
      <c r="C31" s="17">
        <v>28</v>
      </c>
      <c r="D31" s="18" t="s">
        <v>282</v>
      </c>
      <c r="E31" s="19" t="s">
        <v>60</v>
      </c>
      <c r="F31" s="20" t="s">
        <v>61</v>
      </c>
      <c r="G31" s="20" t="s">
        <v>184</v>
      </c>
      <c r="H31" s="20" t="s">
        <v>301</v>
      </c>
      <c r="I31" s="20"/>
      <c r="J31" s="21">
        <v>0.9</v>
      </c>
      <c r="K31" s="22"/>
      <c r="L31" s="23">
        <f>J31*1.05*G31</f>
        <v>0</v>
      </c>
      <c r="M31" s="23">
        <f t="shared" ref="M31:M69" si="3">(J31*1.05+L31)*H31</f>
        <v>9.4500000000000015E-2</v>
      </c>
      <c r="N31" s="24">
        <f t="shared" ref="N31:N69" si="4">M31+L31</f>
        <v>9.4500000000000015E-2</v>
      </c>
      <c r="O31" s="25"/>
      <c r="P31" s="55"/>
    </row>
    <row r="32" spans="1:16" s="1" customFormat="1" ht="76.5">
      <c r="A32" s="47"/>
      <c r="B32" s="47"/>
      <c r="C32" s="17">
        <v>29</v>
      </c>
      <c r="D32" s="18" t="s">
        <v>202</v>
      </c>
      <c r="E32" s="19" t="s">
        <v>63</v>
      </c>
      <c r="F32" s="20" t="s">
        <v>62</v>
      </c>
      <c r="G32" s="20" t="s">
        <v>309</v>
      </c>
      <c r="H32" s="20" t="s">
        <v>302</v>
      </c>
      <c r="I32" s="20"/>
      <c r="J32" s="21">
        <v>1.4</v>
      </c>
      <c r="K32" s="22" t="s">
        <v>179</v>
      </c>
      <c r="L32" s="23" t="e">
        <f>J32*1.05*G32</f>
        <v>#VALUE!</v>
      </c>
      <c r="M32" s="23" t="e">
        <f t="shared" si="3"/>
        <v>#VALUE!</v>
      </c>
      <c r="N32" s="24" t="e">
        <f t="shared" si="4"/>
        <v>#VALUE!</v>
      </c>
      <c r="O32" s="25"/>
      <c r="P32" s="55" t="s">
        <v>478</v>
      </c>
    </row>
    <row r="33" spans="1:16" s="1" customFormat="1" ht="76.5">
      <c r="A33" s="47"/>
      <c r="B33" s="47"/>
      <c r="C33" s="17">
        <v>30</v>
      </c>
      <c r="D33" s="18" t="s">
        <v>203</v>
      </c>
      <c r="E33" s="19" t="s">
        <v>183</v>
      </c>
      <c r="F33" s="20" t="s">
        <v>182</v>
      </c>
      <c r="G33" s="26" t="s">
        <v>567</v>
      </c>
      <c r="H33" s="20" t="s">
        <v>302</v>
      </c>
      <c r="I33" s="20"/>
      <c r="J33" s="21">
        <v>1.5</v>
      </c>
      <c r="K33" s="22" t="s">
        <v>179</v>
      </c>
      <c r="L33" s="23">
        <f>J33*1.05*0.117</f>
        <v>0.18427500000000002</v>
      </c>
      <c r="M33" s="23">
        <f t="shared" si="3"/>
        <v>0.31666949999999999</v>
      </c>
      <c r="N33" s="24">
        <f t="shared" si="4"/>
        <v>0.50094450000000001</v>
      </c>
      <c r="O33" s="25"/>
      <c r="P33" s="55"/>
    </row>
    <row r="34" spans="1:16" s="1" customFormat="1" ht="51">
      <c r="A34" s="47"/>
      <c r="B34" s="47"/>
      <c r="C34" s="17">
        <v>31</v>
      </c>
      <c r="D34" s="18" t="s">
        <v>283</v>
      </c>
      <c r="E34" s="19" t="s">
        <v>64</v>
      </c>
      <c r="F34" s="20" t="s">
        <v>3</v>
      </c>
      <c r="G34" s="20" t="s">
        <v>310</v>
      </c>
      <c r="H34" s="20" t="s">
        <v>302</v>
      </c>
      <c r="I34" s="20"/>
      <c r="J34" s="21">
        <v>2.2000000000000002</v>
      </c>
      <c r="K34" s="22"/>
      <c r="L34" s="23">
        <f>J34*1.05*G34</f>
        <v>6.9300000000000014E-2</v>
      </c>
      <c r="M34" s="23">
        <f t="shared" si="3"/>
        <v>0.4282740000000001</v>
      </c>
      <c r="N34" s="24">
        <f t="shared" si="4"/>
        <v>0.49757400000000013</v>
      </c>
      <c r="O34" s="25"/>
      <c r="P34" s="55"/>
    </row>
    <row r="35" spans="1:16" s="1" customFormat="1" ht="38.25">
      <c r="A35" s="47"/>
      <c r="B35" s="47"/>
      <c r="C35" s="17">
        <v>32</v>
      </c>
      <c r="D35" s="18" t="s">
        <v>204</v>
      </c>
      <c r="E35" s="19" t="s">
        <v>65</v>
      </c>
      <c r="F35" s="20" t="s">
        <v>0</v>
      </c>
      <c r="G35" s="20" t="s">
        <v>311</v>
      </c>
      <c r="H35" s="20" t="s">
        <v>302</v>
      </c>
      <c r="I35" s="20"/>
      <c r="J35" s="21">
        <v>6</v>
      </c>
      <c r="K35" s="22"/>
      <c r="L35" s="23">
        <f t="shared" ref="L35:L66" si="5">J35*1.05*G35</f>
        <v>0.31500000000000006</v>
      </c>
      <c r="M35" s="23">
        <f t="shared" si="3"/>
        <v>1.1907000000000001</v>
      </c>
      <c r="N35" s="24">
        <f t="shared" si="4"/>
        <v>1.5057</v>
      </c>
      <c r="O35" s="25"/>
      <c r="P35" s="55" t="s">
        <v>479</v>
      </c>
    </row>
    <row r="36" spans="1:16" s="1" customFormat="1" ht="38.25">
      <c r="A36" s="47"/>
      <c r="B36" s="47"/>
      <c r="C36" s="17">
        <v>33</v>
      </c>
      <c r="D36" s="18" t="s">
        <v>205</v>
      </c>
      <c r="E36" s="19" t="s">
        <v>66</v>
      </c>
      <c r="F36" s="20" t="s">
        <v>1</v>
      </c>
      <c r="G36" s="20" t="s">
        <v>184</v>
      </c>
      <c r="H36" s="20" t="s">
        <v>302</v>
      </c>
      <c r="I36" s="20"/>
      <c r="J36" s="21">
        <v>6</v>
      </c>
      <c r="K36" s="22"/>
      <c r="L36" s="23">
        <f t="shared" si="5"/>
        <v>0</v>
      </c>
      <c r="M36" s="23">
        <f t="shared" si="3"/>
        <v>1.1340000000000001</v>
      </c>
      <c r="N36" s="24">
        <f t="shared" si="4"/>
        <v>1.1340000000000001</v>
      </c>
      <c r="O36" s="25"/>
      <c r="P36" s="55"/>
    </row>
    <row r="37" spans="1:16" s="1" customFormat="1" ht="63.75">
      <c r="A37" s="47"/>
      <c r="B37" s="47"/>
      <c r="C37" s="17">
        <v>34</v>
      </c>
      <c r="D37" s="18" t="s">
        <v>206</v>
      </c>
      <c r="E37" s="19" t="s">
        <v>67</v>
      </c>
      <c r="F37" s="20" t="s">
        <v>9</v>
      </c>
      <c r="G37" s="20" t="s">
        <v>184</v>
      </c>
      <c r="H37" s="20" t="s">
        <v>302</v>
      </c>
      <c r="I37" s="20"/>
      <c r="J37" s="21">
        <v>6</v>
      </c>
      <c r="K37" s="22"/>
      <c r="L37" s="23">
        <f t="shared" si="5"/>
        <v>0</v>
      </c>
      <c r="M37" s="23">
        <f t="shared" si="3"/>
        <v>1.1340000000000001</v>
      </c>
      <c r="N37" s="24">
        <f t="shared" si="4"/>
        <v>1.1340000000000001</v>
      </c>
      <c r="O37" s="25"/>
      <c r="P37" s="55"/>
    </row>
    <row r="38" spans="1:16" s="1" customFormat="1" ht="63.75">
      <c r="A38" s="47"/>
      <c r="B38" s="47"/>
      <c r="C38" s="17">
        <v>35</v>
      </c>
      <c r="D38" s="18" t="s">
        <v>207</v>
      </c>
      <c r="E38" s="19" t="s">
        <v>68</v>
      </c>
      <c r="F38" s="20" t="s">
        <v>10</v>
      </c>
      <c r="G38" s="20" t="s">
        <v>184</v>
      </c>
      <c r="H38" s="20" t="s">
        <v>302</v>
      </c>
      <c r="I38" s="20"/>
      <c r="J38" s="21">
        <v>5.6</v>
      </c>
      <c r="K38" s="22"/>
      <c r="L38" s="23">
        <f t="shared" si="5"/>
        <v>0</v>
      </c>
      <c r="M38" s="23">
        <f t="shared" si="3"/>
        <v>1.0584</v>
      </c>
      <c r="N38" s="24">
        <f t="shared" si="4"/>
        <v>1.0584</v>
      </c>
      <c r="O38" s="25"/>
      <c r="P38" s="55"/>
    </row>
    <row r="39" spans="1:16" s="1" customFormat="1" ht="38.25">
      <c r="A39" s="47"/>
      <c r="B39" s="47"/>
      <c r="C39" s="17">
        <v>36</v>
      </c>
      <c r="D39" s="18" t="s">
        <v>208</v>
      </c>
      <c r="E39" s="19" t="s">
        <v>69</v>
      </c>
      <c r="F39" s="20" t="s">
        <v>11</v>
      </c>
      <c r="G39" s="20" t="s">
        <v>311</v>
      </c>
      <c r="H39" s="20" t="s">
        <v>302</v>
      </c>
      <c r="I39" s="20"/>
      <c r="J39" s="21">
        <v>2.8</v>
      </c>
      <c r="K39" s="22"/>
      <c r="L39" s="23">
        <f t="shared" si="5"/>
        <v>0.14699999999999999</v>
      </c>
      <c r="M39" s="23">
        <f t="shared" si="3"/>
        <v>0.55565999999999993</v>
      </c>
      <c r="N39" s="24">
        <f t="shared" si="4"/>
        <v>0.70265999999999995</v>
      </c>
      <c r="O39" s="25"/>
      <c r="P39" s="55"/>
    </row>
    <row r="40" spans="1:16" s="1" customFormat="1" ht="38.25">
      <c r="A40" s="47"/>
      <c r="B40" s="47"/>
      <c r="C40" s="17">
        <v>37</v>
      </c>
      <c r="D40" s="18" t="s">
        <v>209</v>
      </c>
      <c r="E40" s="19" t="s">
        <v>70</v>
      </c>
      <c r="F40" s="20" t="s">
        <v>12</v>
      </c>
      <c r="G40" s="20" t="s">
        <v>311</v>
      </c>
      <c r="H40" s="20" t="s">
        <v>302</v>
      </c>
      <c r="I40" s="20"/>
      <c r="J40" s="21">
        <v>7</v>
      </c>
      <c r="K40" s="22"/>
      <c r="L40" s="23">
        <f t="shared" si="5"/>
        <v>0.36750000000000005</v>
      </c>
      <c r="M40" s="23">
        <f t="shared" si="3"/>
        <v>1.3891499999999999</v>
      </c>
      <c r="N40" s="24">
        <f t="shared" si="4"/>
        <v>1.75665</v>
      </c>
      <c r="O40" s="25"/>
      <c r="P40" s="55"/>
    </row>
    <row r="41" spans="1:16" s="1" customFormat="1" ht="38.25">
      <c r="A41" s="47"/>
      <c r="B41" s="47"/>
      <c r="C41" s="17">
        <v>38</v>
      </c>
      <c r="D41" s="18" t="s">
        <v>210</v>
      </c>
      <c r="E41" s="19" t="s">
        <v>71</v>
      </c>
      <c r="F41" s="20" t="s">
        <v>13</v>
      </c>
      <c r="G41" s="20" t="s">
        <v>311</v>
      </c>
      <c r="H41" s="20" t="s">
        <v>302</v>
      </c>
      <c r="I41" s="20"/>
      <c r="J41" s="21">
        <v>8</v>
      </c>
      <c r="K41" s="22"/>
      <c r="L41" s="23">
        <f t="shared" si="5"/>
        <v>0.42000000000000004</v>
      </c>
      <c r="M41" s="23">
        <f t="shared" si="3"/>
        <v>1.5875999999999999</v>
      </c>
      <c r="N41" s="24">
        <f t="shared" si="4"/>
        <v>2.0076000000000001</v>
      </c>
      <c r="O41" s="25"/>
      <c r="P41" s="55"/>
    </row>
    <row r="42" spans="1:16" s="1" customFormat="1" ht="38.25">
      <c r="A42" s="47"/>
      <c r="B42" s="47"/>
      <c r="C42" s="17">
        <v>39</v>
      </c>
      <c r="D42" s="18" t="s">
        <v>211</v>
      </c>
      <c r="E42" s="19" t="s">
        <v>72</v>
      </c>
      <c r="F42" s="20" t="s">
        <v>14</v>
      </c>
      <c r="G42" s="20" t="s">
        <v>311</v>
      </c>
      <c r="H42" s="20" t="s">
        <v>302</v>
      </c>
      <c r="I42" s="20"/>
      <c r="J42" s="21">
        <v>8</v>
      </c>
      <c r="K42" s="22"/>
      <c r="L42" s="23">
        <f t="shared" si="5"/>
        <v>0.42000000000000004</v>
      </c>
      <c r="M42" s="23">
        <f t="shared" si="3"/>
        <v>1.5875999999999999</v>
      </c>
      <c r="N42" s="24">
        <f t="shared" si="4"/>
        <v>2.0076000000000001</v>
      </c>
      <c r="O42" s="25"/>
      <c r="P42" s="55"/>
    </row>
    <row r="43" spans="1:16" s="1" customFormat="1" ht="25.5">
      <c r="A43" s="47"/>
      <c r="B43" s="47"/>
      <c r="C43" s="17">
        <v>40</v>
      </c>
      <c r="D43" s="18" t="s">
        <v>212</v>
      </c>
      <c r="E43" s="19" t="s">
        <v>178</v>
      </c>
      <c r="F43" s="20" t="s">
        <v>177</v>
      </c>
      <c r="G43" s="20" t="s">
        <v>184</v>
      </c>
      <c r="H43" s="20" t="s">
        <v>302</v>
      </c>
      <c r="I43" s="20"/>
      <c r="J43" s="21">
        <v>1.6</v>
      </c>
      <c r="K43" s="22"/>
      <c r="L43" s="23">
        <f t="shared" si="5"/>
        <v>0</v>
      </c>
      <c r="M43" s="23">
        <f t="shared" si="3"/>
        <v>0.3024</v>
      </c>
      <c r="N43" s="24">
        <f t="shared" si="4"/>
        <v>0.3024</v>
      </c>
      <c r="O43" s="25"/>
      <c r="P43" s="55"/>
    </row>
    <row r="44" spans="1:16" s="1" customFormat="1" ht="76.5">
      <c r="A44" s="47" t="s">
        <v>290</v>
      </c>
      <c r="B44" s="47"/>
      <c r="C44" s="17">
        <v>41</v>
      </c>
      <c r="D44" s="18" t="s">
        <v>213</v>
      </c>
      <c r="E44" s="19" t="s">
        <v>15</v>
      </c>
      <c r="F44" s="20" t="s">
        <v>2</v>
      </c>
      <c r="G44" s="26" t="s">
        <v>568</v>
      </c>
      <c r="H44" s="20" t="s">
        <v>302</v>
      </c>
      <c r="I44" s="20"/>
      <c r="J44" s="21">
        <v>2</v>
      </c>
      <c r="K44" s="22"/>
      <c r="L44" s="23">
        <f>J44*1.05*0.04</f>
        <v>8.4000000000000005E-2</v>
      </c>
      <c r="M44" s="23">
        <f t="shared" si="3"/>
        <v>0.39312000000000002</v>
      </c>
      <c r="N44" s="24">
        <f t="shared" si="4"/>
        <v>0.47712000000000004</v>
      </c>
      <c r="O44" s="25"/>
      <c r="P44" s="55" t="s">
        <v>480</v>
      </c>
    </row>
    <row r="45" spans="1:16" s="1" customFormat="1" ht="15">
      <c r="A45" s="47"/>
      <c r="B45" s="47"/>
      <c r="C45" s="17">
        <v>42</v>
      </c>
      <c r="D45" s="18" t="s">
        <v>214</v>
      </c>
      <c r="E45" s="19" t="s">
        <v>119</v>
      </c>
      <c r="F45" s="20" t="s">
        <v>16</v>
      </c>
      <c r="G45" s="20" t="s">
        <v>186</v>
      </c>
      <c r="H45" s="20" t="s">
        <v>302</v>
      </c>
      <c r="I45" s="20"/>
      <c r="J45" s="21">
        <v>1.4</v>
      </c>
      <c r="K45" s="22"/>
      <c r="L45" s="23">
        <f t="shared" si="5"/>
        <v>7.35</v>
      </c>
      <c r="M45" s="23">
        <f t="shared" si="3"/>
        <v>1.5875999999999999</v>
      </c>
      <c r="N45" s="24">
        <f t="shared" si="4"/>
        <v>8.9375999999999998</v>
      </c>
      <c r="O45" s="25"/>
      <c r="P45" s="55"/>
    </row>
    <row r="46" spans="1:16" s="1" customFormat="1" ht="15">
      <c r="A46" s="47"/>
      <c r="B46" s="47"/>
      <c r="C46" s="17">
        <v>43</v>
      </c>
      <c r="D46" s="18" t="s">
        <v>215</v>
      </c>
      <c r="E46" s="19" t="s">
        <v>74</v>
      </c>
      <c r="F46" s="20" t="s">
        <v>73</v>
      </c>
      <c r="G46" s="20" t="s">
        <v>185</v>
      </c>
      <c r="H46" s="20" t="s">
        <v>302</v>
      </c>
      <c r="I46" s="20"/>
      <c r="J46" s="21">
        <v>1.1499999999999999</v>
      </c>
      <c r="K46" s="22"/>
      <c r="L46" s="23">
        <f t="shared" si="5"/>
        <v>3.6225000000000001</v>
      </c>
      <c r="M46" s="23">
        <f t="shared" si="3"/>
        <v>0.86939999999999995</v>
      </c>
      <c r="N46" s="24">
        <f t="shared" si="4"/>
        <v>4.4919000000000002</v>
      </c>
      <c r="O46" s="25"/>
      <c r="P46" s="55"/>
    </row>
    <row r="47" spans="1:16" s="1" customFormat="1" ht="15">
      <c r="A47" s="47"/>
      <c r="B47" s="47"/>
      <c r="C47" s="17">
        <v>44</v>
      </c>
      <c r="D47" s="18" t="s">
        <v>216</v>
      </c>
      <c r="E47" s="19" t="s">
        <v>76</v>
      </c>
      <c r="F47" s="20" t="s">
        <v>75</v>
      </c>
      <c r="G47" s="20" t="s">
        <v>186</v>
      </c>
      <c r="H47" s="20" t="s">
        <v>302</v>
      </c>
      <c r="I47" s="20"/>
      <c r="J47" s="21">
        <v>1.5</v>
      </c>
      <c r="K47" s="22"/>
      <c r="L47" s="23">
        <f t="shared" si="5"/>
        <v>7.8750000000000009</v>
      </c>
      <c r="M47" s="23">
        <f t="shared" si="3"/>
        <v>1.7010000000000001</v>
      </c>
      <c r="N47" s="24">
        <f t="shared" si="4"/>
        <v>9.5760000000000005</v>
      </c>
      <c r="O47" s="25"/>
      <c r="P47" s="55"/>
    </row>
    <row r="48" spans="1:16" s="1" customFormat="1" ht="15">
      <c r="A48" s="47"/>
      <c r="B48" s="47"/>
      <c r="C48" s="17">
        <v>45</v>
      </c>
      <c r="D48" s="18" t="s">
        <v>217</v>
      </c>
      <c r="E48" s="19" t="s">
        <v>78</v>
      </c>
      <c r="F48" s="20" t="s">
        <v>77</v>
      </c>
      <c r="G48" s="20" t="s">
        <v>185</v>
      </c>
      <c r="H48" s="20" t="s">
        <v>302</v>
      </c>
      <c r="I48" s="20"/>
      <c r="J48" s="21">
        <v>1.5</v>
      </c>
      <c r="K48" s="22"/>
      <c r="L48" s="23">
        <f t="shared" si="5"/>
        <v>4.7250000000000005</v>
      </c>
      <c r="M48" s="23">
        <f t="shared" si="3"/>
        <v>1.1340000000000001</v>
      </c>
      <c r="N48" s="24">
        <f t="shared" si="4"/>
        <v>5.8590000000000009</v>
      </c>
      <c r="O48" s="25"/>
      <c r="P48" s="55"/>
    </row>
    <row r="49" spans="1:16" s="1" customFormat="1" ht="76.5">
      <c r="A49" s="47"/>
      <c r="B49" s="47"/>
      <c r="C49" s="17">
        <v>46</v>
      </c>
      <c r="D49" s="18" t="s">
        <v>218</v>
      </c>
      <c r="E49" s="19" t="s">
        <v>80</v>
      </c>
      <c r="F49" s="20" t="s">
        <v>79</v>
      </c>
      <c r="G49" s="26" t="s">
        <v>569</v>
      </c>
      <c r="H49" s="20" t="s">
        <v>302</v>
      </c>
      <c r="I49" s="20"/>
      <c r="J49" s="21">
        <v>1.05</v>
      </c>
      <c r="K49" s="22"/>
      <c r="L49" s="23">
        <f>J49*1.05*0.05</f>
        <v>5.5125000000000007E-2</v>
      </c>
      <c r="M49" s="23">
        <f t="shared" si="3"/>
        <v>0.20837250000000002</v>
      </c>
      <c r="N49" s="24">
        <f t="shared" si="4"/>
        <v>0.26349750000000005</v>
      </c>
      <c r="O49" s="25"/>
      <c r="P49" s="55"/>
    </row>
    <row r="50" spans="1:16" s="1" customFormat="1" ht="15">
      <c r="A50" s="47"/>
      <c r="B50" s="47"/>
      <c r="C50" s="17">
        <v>47</v>
      </c>
      <c r="D50" s="18" t="s">
        <v>219</v>
      </c>
      <c r="E50" s="19" t="s">
        <v>81</v>
      </c>
      <c r="F50" s="20" t="s">
        <v>82</v>
      </c>
      <c r="G50" s="20" t="s">
        <v>185</v>
      </c>
      <c r="H50" s="20" t="s">
        <v>302</v>
      </c>
      <c r="I50" s="20"/>
      <c r="J50" s="21">
        <v>1.3</v>
      </c>
      <c r="K50" s="22"/>
      <c r="L50" s="23">
        <f t="shared" si="5"/>
        <v>4.0950000000000006</v>
      </c>
      <c r="M50" s="23">
        <f t="shared" si="3"/>
        <v>0.98280000000000012</v>
      </c>
      <c r="N50" s="24">
        <f t="shared" si="4"/>
        <v>5.0778000000000008</v>
      </c>
      <c r="O50" s="25"/>
      <c r="P50" s="55"/>
    </row>
    <row r="51" spans="1:16" s="1" customFormat="1" ht="15">
      <c r="A51" s="47"/>
      <c r="B51" s="47"/>
      <c r="C51" s="17">
        <v>48</v>
      </c>
      <c r="D51" s="18" t="s">
        <v>220</v>
      </c>
      <c r="E51" s="19" t="s">
        <v>84</v>
      </c>
      <c r="F51" s="20" t="s">
        <v>83</v>
      </c>
      <c r="G51" s="20" t="s">
        <v>184</v>
      </c>
      <c r="H51" s="20" t="s">
        <v>302</v>
      </c>
      <c r="I51" s="20"/>
      <c r="J51" s="21">
        <v>2.5</v>
      </c>
      <c r="K51" s="22"/>
      <c r="L51" s="23">
        <f t="shared" si="5"/>
        <v>0</v>
      </c>
      <c r="M51" s="23">
        <f t="shared" si="3"/>
        <v>0.47249999999999998</v>
      </c>
      <c r="N51" s="24">
        <f t="shared" si="4"/>
        <v>0.47249999999999998</v>
      </c>
      <c r="O51" s="25"/>
      <c r="P51" s="55"/>
    </row>
    <row r="52" spans="1:16" s="1" customFormat="1" ht="76.5">
      <c r="A52" s="47" t="s">
        <v>291</v>
      </c>
      <c r="B52" s="47"/>
      <c r="C52" s="17">
        <v>49</v>
      </c>
      <c r="D52" s="18" t="s">
        <v>221</v>
      </c>
      <c r="E52" s="19" t="s">
        <v>86</v>
      </c>
      <c r="F52" s="20" t="s">
        <v>85</v>
      </c>
      <c r="G52" s="26" t="s">
        <v>313</v>
      </c>
      <c r="H52" s="20" t="s">
        <v>302</v>
      </c>
      <c r="I52" s="20"/>
      <c r="J52" s="21">
        <v>5</v>
      </c>
      <c r="K52" s="22"/>
      <c r="L52" s="23">
        <f>J52*1.05*0.15</f>
        <v>0.78749999999999998</v>
      </c>
      <c r="M52" s="23">
        <f t="shared" si="3"/>
        <v>1.0867499999999999</v>
      </c>
      <c r="N52" s="24">
        <f t="shared" si="4"/>
        <v>1.87425</v>
      </c>
      <c r="O52" s="25"/>
      <c r="P52" s="55" t="s">
        <v>481</v>
      </c>
    </row>
    <row r="53" spans="1:16" s="1" customFormat="1" ht="76.5">
      <c r="A53" s="47"/>
      <c r="B53" s="47"/>
      <c r="C53" s="17">
        <v>50</v>
      </c>
      <c r="D53" s="18" t="s">
        <v>222</v>
      </c>
      <c r="E53" s="19" t="s">
        <v>88</v>
      </c>
      <c r="F53" s="20" t="s">
        <v>87</v>
      </c>
      <c r="G53" s="26" t="s">
        <v>314</v>
      </c>
      <c r="H53" s="20" t="s">
        <v>302</v>
      </c>
      <c r="I53" s="20"/>
      <c r="J53" s="21">
        <v>6.5</v>
      </c>
      <c r="K53" s="22"/>
      <c r="L53" s="23">
        <f t="shared" ref="L53:L58" si="6">J53*1.05*0.15</f>
        <v>1.0237499999999999</v>
      </c>
      <c r="M53" s="23">
        <f t="shared" si="3"/>
        <v>1.4127749999999999</v>
      </c>
      <c r="N53" s="24">
        <f t="shared" si="4"/>
        <v>2.4365249999999996</v>
      </c>
      <c r="O53" s="25"/>
      <c r="P53" s="55"/>
    </row>
    <row r="54" spans="1:16" s="1" customFormat="1" ht="76.5">
      <c r="A54" s="47"/>
      <c r="B54" s="47"/>
      <c r="C54" s="17">
        <v>51</v>
      </c>
      <c r="D54" s="18" t="s">
        <v>223</v>
      </c>
      <c r="E54" s="19" t="s">
        <v>90</v>
      </c>
      <c r="F54" s="20" t="s">
        <v>89</v>
      </c>
      <c r="G54" s="26" t="s">
        <v>313</v>
      </c>
      <c r="H54" s="20" t="s">
        <v>302</v>
      </c>
      <c r="I54" s="20"/>
      <c r="J54" s="21">
        <v>7</v>
      </c>
      <c r="K54" s="22"/>
      <c r="L54" s="23">
        <f t="shared" si="6"/>
        <v>1.1025</v>
      </c>
      <c r="M54" s="23">
        <f t="shared" si="3"/>
        <v>1.52145</v>
      </c>
      <c r="N54" s="24">
        <f t="shared" si="4"/>
        <v>2.6239499999999998</v>
      </c>
      <c r="O54" s="25"/>
      <c r="P54" s="55"/>
    </row>
    <row r="55" spans="1:16" s="1" customFormat="1" ht="76.5">
      <c r="A55" s="47"/>
      <c r="B55" s="47"/>
      <c r="C55" s="17">
        <v>52</v>
      </c>
      <c r="D55" s="18" t="s">
        <v>224</v>
      </c>
      <c r="E55" s="19" t="s">
        <v>92</v>
      </c>
      <c r="F55" s="20" t="s">
        <v>91</v>
      </c>
      <c r="G55" s="26" t="s">
        <v>315</v>
      </c>
      <c r="H55" s="20" t="s">
        <v>302</v>
      </c>
      <c r="I55" s="20"/>
      <c r="J55" s="21">
        <v>4.2</v>
      </c>
      <c r="K55" s="22"/>
      <c r="L55" s="23">
        <f t="shared" si="6"/>
        <v>0.66149999999999998</v>
      </c>
      <c r="M55" s="23">
        <f t="shared" si="3"/>
        <v>0.91287000000000007</v>
      </c>
      <c r="N55" s="24">
        <f t="shared" si="4"/>
        <v>1.57437</v>
      </c>
      <c r="O55" s="25"/>
      <c r="P55" s="55"/>
    </row>
    <row r="56" spans="1:16" s="1" customFormat="1" ht="76.5">
      <c r="A56" s="47"/>
      <c r="B56" s="47"/>
      <c r="C56" s="17">
        <v>53</v>
      </c>
      <c r="D56" s="18" t="s">
        <v>225</v>
      </c>
      <c r="E56" s="19" t="s">
        <v>94</v>
      </c>
      <c r="F56" s="20" t="s">
        <v>93</v>
      </c>
      <c r="G56" s="26" t="s">
        <v>313</v>
      </c>
      <c r="H56" s="20" t="s">
        <v>302</v>
      </c>
      <c r="I56" s="20"/>
      <c r="J56" s="21">
        <v>5</v>
      </c>
      <c r="K56" s="22"/>
      <c r="L56" s="23">
        <f t="shared" si="6"/>
        <v>0.78749999999999998</v>
      </c>
      <c r="M56" s="23">
        <f t="shared" si="3"/>
        <v>1.0867499999999999</v>
      </c>
      <c r="N56" s="24">
        <f t="shared" si="4"/>
        <v>1.87425</v>
      </c>
      <c r="O56" s="25"/>
      <c r="P56" s="55"/>
    </row>
    <row r="57" spans="1:16" s="1" customFormat="1" ht="76.5">
      <c r="A57" s="47"/>
      <c r="B57" s="47"/>
      <c r="C57" s="17">
        <v>54</v>
      </c>
      <c r="D57" s="18" t="s">
        <v>226</v>
      </c>
      <c r="E57" s="19" t="s">
        <v>96</v>
      </c>
      <c r="F57" s="20" t="s">
        <v>95</v>
      </c>
      <c r="G57" s="26" t="s">
        <v>316</v>
      </c>
      <c r="H57" s="20" t="s">
        <v>302</v>
      </c>
      <c r="I57" s="20"/>
      <c r="J57" s="21">
        <v>4</v>
      </c>
      <c r="K57" s="22"/>
      <c r="L57" s="23">
        <f t="shared" si="6"/>
        <v>0.63</v>
      </c>
      <c r="M57" s="23">
        <f t="shared" si="3"/>
        <v>0.86939999999999995</v>
      </c>
      <c r="N57" s="24">
        <f t="shared" si="4"/>
        <v>1.4994000000000001</v>
      </c>
      <c r="O57" s="25"/>
      <c r="P57" s="55"/>
    </row>
    <row r="58" spans="1:16" s="1" customFormat="1" ht="76.5">
      <c r="A58" s="47"/>
      <c r="B58" s="47"/>
      <c r="C58" s="17">
        <v>55</v>
      </c>
      <c r="D58" s="18" t="s">
        <v>227</v>
      </c>
      <c r="E58" s="19" t="s">
        <v>100</v>
      </c>
      <c r="F58" s="20" t="s">
        <v>97</v>
      </c>
      <c r="G58" s="26" t="s">
        <v>324</v>
      </c>
      <c r="H58" s="20" t="s">
        <v>302</v>
      </c>
      <c r="I58" s="20"/>
      <c r="J58" s="21">
        <v>4</v>
      </c>
      <c r="K58" s="22"/>
      <c r="L58" s="23">
        <f t="shared" si="6"/>
        <v>0.63</v>
      </c>
      <c r="M58" s="23">
        <f t="shared" si="3"/>
        <v>0.86939999999999995</v>
      </c>
      <c r="N58" s="24">
        <f t="shared" si="4"/>
        <v>1.4994000000000001</v>
      </c>
      <c r="O58" s="25"/>
      <c r="P58" s="55"/>
    </row>
    <row r="59" spans="1:16" s="1" customFormat="1" ht="15">
      <c r="A59" s="47"/>
      <c r="B59" s="47"/>
      <c r="C59" s="17">
        <v>56</v>
      </c>
      <c r="D59" s="18" t="s">
        <v>228</v>
      </c>
      <c r="E59" s="19" t="s">
        <v>101</v>
      </c>
      <c r="F59" s="20" t="s">
        <v>98</v>
      </c>
      <c r="G59" s="20" t="s">
        <v>312</v>
      </c>
      <c r="H59" s="20" t="s">
        <v>302</v>
      </c>
      <c r="I59" s="20"/>
      <c r="J59" s="21">
        <v>4</v>
      </c>
      <c r="K59" s="22"/>
      <c r="L59" s="23">
        <f t="shared" si="5"/>
        <v>0.63</v>
      </c>
      <c r="M59" s="23">
        <f t="shared" si="3"/>
        <v>0.86939999999999995</v>
      </c>
      <c r="N59" s="24">
        <f t="shared" si="4"/>
        <v>1.4994000000000001</v>
      </c>
      <c r="O59" s="25"/>
      <c r="P59" s="55"/>
    </row>
    <row r="60" spans="1:16" s="1" customFormat="1" ht="15">
      <c r="A60" s="47"/>
      <c r="B60" s="47"/>
      <c r="C60" s="17">
        <v>57</v>
      </c>
      <c r="D60" s="18" t="s">
        <v>229</v>
      </c>
      <c r="E60" s="19" t="s">
        <v>102</v>
      </c>
      <c r="F60" s="20" t="s">
        <v>99</v>
      </c>
      <c r="G60" s="20" t="s">
        <v>312</v>
      </c>
      <c r="H60" s="20" t="s">
        <v>302</v>
      </c>
      <c r="I60" s="20"/>
      <c r="J60" s="21">
        <v>4</v>
      </c>
      <c r="K60" s="22"/>
      <c r="L60" s="23">
        <f t="shared" si="5"/>
        <v>0.63</v>
      </c>
      <c r="M60" s="23">
        <f t="shared" si="3"/>
        <v>0.86939999999999995</v>
      </c>
      <c r="N60" s="24">
        <f t="shared" si="4"/>
        <v>1.4994000000000001</v>
      </c>
      <c r="O60" s="25"/>
      <c r="P60" s="55"/>
    </row>
    <row r="61" spans="1:16" s="1" customFormat="1" ht="76.5">
      <c r="A61" s="47"/>
      <c r="B61" s="47"/>
      <c r="C61" s="17">
        <v>58</v>
      </c>
      <c r="D61" s="18" t="s">
        <v>230</v>
      </c>
      <c r="E61" s="19" t="s">
        <v>104</v>
      </c>
      <c r="F61" s="20" t="s">
        <v>103</v>
      </c>
      <c r="G61" s="26" t="s">
        <v>325</v>
      </c>
      <c r="H61" s="20" t="s">
        <v>302</v>
      </c>
      <c r="I61" s="20"/>
      <c r="J61" s="21">
        <v>4.2</v>
      </c>
      <c r="K61" s="22"/>
      <c r="L61" s="23">
        <f>J61*1.05*0.15</f>
        <v>0.66149999999999998</v>
      </c>
      <c r="M61" s="23">
        <f t="shared" si="3"/>
        <v>0.91287000000000007</v>
      </c>
      <c r="N61" s="24">
        <f t="shared" si="4"/>
        <v>1.57437</v>
      </c>
      <c r="O61" s="25"/>
      <c r="P61" s="55"/>
    </row>
    <row r="62" spans="1:16" s="1" customFormat="1" ht="38.25">
      <c r="A62" s="47"/>
      <c r="B62" s="47"/>
      <c r="C62" s="17">
        <v>59</v>
      </c>
      <c r="D62" s="18" t="s">
        <v>284</v>
      </c>
      <c r="E62" s="19" t="s">
        <v>106</v>
      </c>
      <c r="F62" s="20" t="s">
        <v>105</v>
      </c>
      <c r="G62" s="20" t="s">
        <v>333</v>
      </c>
      <c r="H62" s="20" t="s">
        <v>302</v>
      </c>
      <c r="I62" s="20"/>
      <c r="J62" s="21" t="s">
        <v>180</v>
      </c>
      <c r="K62" s="22"/>
      <c r="L62" s="23"/>
      <c r="M62" s="23"/>
      <c r="N62" s="24"/>
      <c r="O62" s="25"/>
      <c r="P62" s="31" t="s">
        <v>482</v>
      </c>
    </row>
    <row r="63" spans="1:16" s="1" customFormat="1" ht="38.25">
      <c r="A63" s="47"/>
      <c r="B63" s="47"/>
      <c r="C63" s="17">
        <v>60</v>
      </c>
      <c r="D63" s="18" t="s">
        <v>231</v>
      </c>
      <c r="E63" s="19" t="s">
        <v>107</v>
      </c>
      <c r="F63" s="20" t="s">
        <v>108</v>
      </c>
      <c r="G63" s="20" t="s">
        <v>333</v>
      </c>
      <c r="H63" s="20" t="s">
        <v>302</v>
      </c>
      <c r="I63" s="20"/>
      <c r="J63" s="21" t="s">
        <v>180</v>
      </c>
      <c r="K63" s="22"/>
      <c r="L63" s="23"/>
      <c r="M63" s="23"/>
      <c r="N63" s="24"/>
      <c r="O63" s="25"/>
      <c r="P63" s="31" t="s">
        <v>483</v>
      </c>
    </row>
    <row r="64" spans="1:16" s="1" customFormat="1" ht="76.5">
      <c r="A64" s="47" t="s">
        <v>293</v>
      </c>
      <c r="B64" s="47"/>
      <c r="C64" s="17">
        <v>61</v>
      </c>
      <c r="D64" s="19" t="s">
        <v>232</v>
      </c>
      <c r="E64" s="19" t="s">
        <v>111</v>
      </c>
      <c r="F64" s="20" t="s">
        <v>109</v>
      </c>
      <c r="G64" s="26" t="s">
        <v>326</v>
      </c>
      <c r="H64" s="20" t="s">
        <v>302</v>
      </c>
      <c r="I64" s="20"/>
      <c r="J64" s="21">
        <v>6</v>
      </c>
      <c r="K64" s="22"/>
      <c r="L64" s="23">
        <f>J64*1.05*0.16</f>
        <v>1.0080000000000002</v>
      </c>
      <c r="M64" s="23">
        <f t="shared" si="3"/>
        <v>1.3154400000000002</v>
      </c>
      <c r="N64" s="24">
        <f t="shared" si="4"/>
        <v>2.3234400000000006</v>
      </c>
      <c r="O64" s="25"/>
      <c r="P64" s="55" t="s">
        <v>484</v>
      </c>
    </row>
    <row r="65" spans="1:16" s="1" customFormat="1" ht="76.5">
      <c r="A65" s="47"/>
      <c r="B65" s="47"/>
      <c r="C65" s="17">
        <v>62</v>
      </c>
      <c r="D65" s="19" t="s">
        <v>233</v>
      </c>
      <c r="E65" s="18" t="s">
        <v>317</v>
      </c>
      <c r="F65" s="20" t="s">
        <v>110</v>
      </c>
      <c r="G65" s="26" t="s">
        <v>327</v>
      </c>
      <c r="H65" s="20" t="s">
        <v>302</v>
      </c>
      <c r="I65" s="20"/>
      <c r="J65" s="21">
        <v>4</v>
      </c>
      <c r="K65" s="22"/>
      <c r="L65" s="23">
        <f>J65*1.05*0.16</f>
        <v>0.67200000000000004</v>
      </c>
      <c r="M65" s="23">
        <f t="shared" si="3"/>
        <v>0.87695999999999996</v>
      </c>
      <c r="N65" s="24">
        <f t="shared" si="4"/>
        <v>1.5489600000000001</v>
      </c>
      <c r="O65" s="25"/>
      <c r="P65" s="55"/>
    </row>
    <row r="66" spans="1:16" s="1" customFormat="1" ht="38.25">
      <c r="A66" s="47"/>
      <c r="B66" s="47"/>
      <c r="C66" s="17">
        <v>63</v>
      </c>
      <c r="D66" s="19" t="s">
        <v>234</v>
      </c>
      <c r="E66" s="18" t="s">
        <v>318</v>
      </c>
      <c r="F66" s="20" t="s">
        <v>112</v>
      </c>
      <c r="G66" s="20" t="s">
        <v>184</v>
      </c>
      <c r="H66" s="20" t="s">
        <v>302</v>
      </c>
      <c r="I66" s="20"/>
      <c r="J66" s="21">
        <v>4</v>
      </c>
      <c r="K66" s="22"/>
      <c r="L66" s="23">
        <f t="shared" si="5"/>
        <v>0</v>
      </c>
      <c r="M66" s="23">
        <f t="shared" si="3"/>
        <v>0.75600000000000001</v>
      </c>
      <c r="N66" s="24">
        <f t="shared" si="4"/>
        <v>0.75600000000000001</v>
      </c>
      <c r="O66" s="25"/>
      <c r="P66" s="55"/>
    </row>
    <row r="67" spans="1:16" s="1" customFormat="1" ht="76.5">
      <c r="A67" s="47"/>
      <c r="B67" s="47"/>
      <c r="C67" s="17">
        <v>64</v>
      </c>
      <c r="D67" s="19" t="s">
        <v>235</v>
      </c>
      <c r="E67" s="19" t="s">
        <v>113</v>
      </c>
      <c r="F67" s="20" t="s">
        <v>114</v>
      </c>
      <c r="G67" s="26" t="s">
        <v>328</v>
      </c>
      <c r="H67" s="20" t="s">
        <v>302</v>
      </c>
      <c r="I67" s="20"/>
      <c r="J67" s="21">
        <v>6</v>
      </c>
      <c r="K67" s="22"/>
      <c r="L67" s="23">
        <f>J67*1.05*0.163</f>
        <v>1.0269000000000001</v>
      </c>
      <c r="M67" s="23">
        <f t="shared" si="3"/>
        <v>1.3188420000000001</v>
      </c>
      <c r="N67" s="24">
        <f t="shared" si="4"/>
        <v>2.3457420000000004</v>
      </c>
      <c r="O67" s="25"/>
      <c r="P67" s="55"/>
    </row>
    <row r="68" spans="1:16" s="1" customFormat="1" ht="76.5">
      <c r="A68" s="47"/>
      <c r="B68" s="47"/>
      <c r="C68" s="17">
        <v>65</v>
      </c>
      <c r="D68" s="19" t="s">
        <v>236</v>
      </c>
      <c r="E68" s="18" t="s">
        <v>319</v>
      </c>
      <c r="F68" s="20" t="s">
        <v>115</v>
      </c>
      <c r="G68" s="26" t="s">
        <v>329</v>
      </c>
      <c r="H68" s="20" t="s">
        <v>302</v>
      </c>
      <c r="I68" s="20"/>
      <c r="J68" s="21">
        <v>4</v>
      </c>
      <c r="K68" s="22"/>
      <c r="L68" s="23">
        <f>J68*1.05*0.15</f>
        <v>0.63</v>
      </c>
      <c r="M68" s="23">
        <f t="shared" si="3"/>
        <v>0.86939999999999995</v>
      </c>
      <c r="N68" s="24">
        <f t="shared" si="4"/>
        <v>1.4994000000000001</v>
      </c>
      <c r="O68" s="25"/>
      <c r="P68" s="55"/>
    </row>
    <row r="69" spans="1:16" s="1" customFormat="1" ht="38.25">
      <c r="A69" s="47"/>
      <c r="B69" s="47"/>
      <c r="C69" s="17">
        <v>66</v>
      </c>
      <c r="D69" s="19" t="s">
        <v>237</v>
      </c>
      <c r="E69" s="18" t="s">
        <v>320</v>
      </c>
      <c r="F69" s="20" t="s">
        <v>116</v>
      </c>
      <c r="G69" s="20" t="s">
        <v>184</v>
      </c>
      <c r="H69" s="20" t="s">
        <v>302</v>
      </c>
      <c r="I69" s="20"/>
      <c r="J69" s="21">
        <v>4</v>
      </c>
      <c r="K69" s="22"/>
      <c r="L69" s="23">
        <f>J69*1.05*G69</f>
        <v>0</v>
      </c>
      <c r="M69" s="23">
        <f t="shared" si="3"/>
        <v>0.75600000000000001</v>
      </c>
      <c r="N69" s="24">
        <f t="shared" si="4"/>
        <v>0.75600000000000001</v>
      </c>
      <c r="O69" s="25"/>
      <c r="P69" s="55"/>
    </row>
    <row r="70" spans="1:16" s="1" customFormat="1" ht="25.5">
      <c r="A70" s="47" t="s">
        <v>294</v>
      </c>
      <c r="B70" s="47"/>
      <c r="C70" s="17">
        <v>67</v>
      </c>
      <c r="D70" s="18" t="s">
        <v>238</v>
      </c>
      <c r="E70" s="19" t="s">
        <v>118</v>
      </c>
      <c r="F70" s="20" t="s">
        <v>117</v>
      </c>
      <c r="G70" s="20" t="s">
        <v>184</v>
      </c>
      <c r="H70" s="20" t="s">
        <v>302</v>
      </c>
      <c r="I70" s="20"/>
      <c r="J70" s="21" t="s">
        <v>180</v>
      </c>
      <c r="K70" s="22"/>
      <c r="L70" s="23"/>
      <c r="M70" s="23"/>
      <c r="N70" s="24"/>
      <c r="O70" s="25"/>
      <c r="P70" s="55" t="s">
        <v>485</v>
      </c>
    </row>
    <row r="71" spans="1:16" s="1" customFormat="1" ht="25.5">
      <c r="A71" s="47"/>
      <c r="B71" s="47"/>
      <c r="C71" s="17">
        <v>68</v>
      </c>
      <c r="D71" s="18" t="s">
        <v>239</v>
      </c>
      <c r="E71" s="19" t="s">
        <v>120</v>
      </c>
      <c r="F71" s="20" t="s">
        <v>121</v>
      </c>
      <c r="G71" s="20" t="s">
        <v>184</v>
      </c>
      <c r="H71" s="20" t="s">
        <v>302</v>
      </c>
      <c r="I71" s="20"/>
      <c r="J71" s="21" t="s">
        <v>180</v>
      </c>
      <c r="K71" s="22"/>
      <c r="L71" s="23"/>
      <c r="M71" s="23"/>
      <c r="N71" s="24"/>
      <c r="O71" s="25"/>
      <c r="P71" s="55"/>
    </row>
    <row r="72" spans="1:16" s="1" customFormat="1" ht="38.25">
      <c r="A72" s="47"/>
      <c r="B72" s="47"/>
      <c r="C72" s="17">
        <v>69</v>
      </c>
      <c r="D72" s="18" t="s">
        <v>241</v>
      </c>
      <c r="E72" s="19" t="s">
        <v>122</v>
      </c>
      <c r="F72" s="20" t="s">
        <v>123</v>
      </c>
      <c r="G72" s="20" t="s">
        <v>184</v>
      </c>
      <c r="H72" s="20" t="s">
        <v>302</v>
      </c>
      <c r="I72" s="20"/>
      <c r="J72" s="21" t="s">
        <v>180</v>
      </c>
      <c r="K72" s="22"/>
      <c r="L72" s="23"/>
      <c r="M72" s="23"/>
      <c r="N72" s="24"/>
      <c r="O72" s="25"/>
      <c r="P72" s="55"/>
    </row>
    <row r="73" spans="1:16" s="1" customFormat="1" ht="38.25">
      <c r="A73" s="47"/>
      <c r="B73" s="47"/>
      <c r="C73" s="17">
        <v>70</v>
      </c>
      <c r="D73" s="18" t="s">
        <v>240</v>
      </c>
      <c r="E73" s="19" t="s">
        <v>124</v>
      </c>
      <c r="F73" s="20" t="s">
        <v>125</v>
      </c>
      <c r="G73" s="20" t="s">
        <v>184</v>
      </c>
      <c r="H73" s="20" t="s">
        <v>302</v>
      </c>
      <c r="I73" s="20"/>
      <c r="J73" s="21" t="s">
        <v>180</v>
      </c>
      <c r="K73" s="22"/>
      <c r="L73" s="23"/>
      <c r="M73" s="23"/>
      <c r="N73" s="24"/>
      <c r="O73" s="25"/>
      <c r="P73" s="55"/>
    </row>
    <row r="74" spans="1:16" s="1" customFormat="1" ht="76.5">
      <c r="A74" s="47"/>
      <c r="B74" s="47"/>
      <c r="C74" s="17">
        <v>71</v>
      </c>
      <c r="D74" s="18" t="s">
        <v>242</v>
      </c>
      <c r="E74" s="19" t="s">
        <v>126</v>
      </c>
      <c r="F74" s="20" t="s">
        <v>127</v>
      </c>
      <c r="G74" s="26" t="s">
        <v>330</v>
      </c>
      <c r="H74" s="20" t="s">
        <v>302</v>
      </c>
      <c r="I74" s="20"/>
      <c r="J74" s="21">
        <v>8</v>
      </c>
      <c r="K74" s="22"/>
      <c r="L74" s="23">
        <f>J74*1.05*0.087</f>
        <v>0.73080000000000001</v>
      </c>
      <c r="M74" s="23">
        <f t="shared" ref="M74:M98" si="7">(J74*1.05+L74)*H74</f>
        <v>1.6435440000000001</v>
      </c>
      <c r="N74" s="24">
        <f t="shared" ref="N74:N98" si="8">M74+L74</f>
        <v>2.3743440000000002</v>
      </c>
      <c r="O74" s="25"/>
      <c r="P74" s="55" t="s">
        <v>486</v>
      </c>
    </row>
    <row r="75" spans="1:16" s="1" customFormat="1" ht="76.5">
      <c r="A75" s="47"/>
      <c r="B75" s="47"/>
      <c r="C75" s="17">
        <v>72</v>
      </c>
      <c r="D75" s="18" t="s">
        <v>243</v>
      </c>
      <c r="E75" s="19" t="s">
        <v>128</v>
      </c>
      <c r="F75" s="20" t="s">
        <v>129</v>
      </c>
      <c r="G75" s="26" t="s">
        <v>330</v>
      </c>
      <c r="H75" s="20" t="s">
        <v>302</v>
      </c>
      <c r="I75" s="20"/>
      <c r="J75" s="21">
        <v>6</v>
      </c>
      <c r="K75" s="22"/>
      <c r="L75" s="23">
        <f t="shared" ref="L75:L79" si="9">J75*1.05*0.087</f>
        <v>0.54810000000000003</v>
      </c>
      <c r="M75" s="23">
        <f t="shared" si="7"/>
        <v>1.232658</v>
      </c>
      <c r="N75" s="24">
        <f t="shared" si="8"/>
        <v>1.7807580000000001</v>
      </c>
      <c r="O75" s="25"/>
      <c r="P75" s="55"/>
    </row>
    <row r="76" spans="1:16" s="1" customFormat="1" ht="76.5">
      <c r="A76" s="47"/>
      <c r="B76" s="47"/>
      <c r="C76" s="17">
        <v>73</v>
      </c>
      <c r="D76" s="18" t="s">
        <v>244</v>
      </c>
      <c r="E76" s="19" t="s">
        <v>131</v>
      </c>
      <c r="F76" s="20" t="s">
        <v>130</v>
      </c>
      <c r="G76" s="26" t="s">
        <v>330</v>
      </c>
      <c r="H76" s="20" t="s">
        <v>302</v>
      </c>
      <c r="I76" s="20"/>
      <c r="J76" s="21">
        <v>7</v>
      </c>
      <c r="K76" s="22"/>
      <c r="L76" s="23">
        <f t="shared" si="9"/>
        <v>0.63944999999999996</v>
      </c>
      <c r="M76" s="23">
        <f t="shared" si="7"/>
        <v>1.4381010000000001</v>
      </c>
      <c r="N76" s="24">
        <f t="shared" si="8"/>
        <v>2.0775510000000001</v>
      </c>
      <c r="O76" s="25"/>
      <c r="P76" s="55"/>
    </row>
    <row r="77" spans="1:16" s="1" customFormat="1" ht="76.5">
      <c r="A77" s="47"/>
      <c r="B77" s="47"/>
      <c r="C77" s="17">
        <v>74</v>
      </c>
      <c r="D77" s="18" t="s">
        <v>246</v>
      </c>
      <c r="E77" s="19" t="s">
        <v>132</v>
      </c>
      <c r="F77" s="20" t="s">
        <v>133</v>
      </c>
      <c r="G77" s="26" t="s">
        <v>330</v>
      </c>
      <c r="H77" s="20" t="s">
        <v>302</v>
      </c>
      <c r="I77" s="20"/>
      <c r="J77" s="21">
        <v>7</v>
      </c>
      <c r="K77" s="22"/>
      <c r="L77" s="23">
        <f t="shared" si="9"/>
        <v>0.63944999999999996</v>
      </c>
      <c r="M77" s="23">
        <f t="shared" si="7"/>
        <v>1.4381010000000001</v>
      </c>
      <c r="N77" s="24">
        <f t="shared" si="8"/>
        <v>2.0775510000000001</v>
      </c>
      <c r="O77" s="25"/>
      <c r="P77" s="55" t="s">
        <v>487</v>
      </c>
    </row>
    <row r="78" spans="1:16" s="1" customFormat="1" ht="76.5">
      <c r="A78" s="47"/>
      <c r="B78" s="47"/>
      <c r="C78" s="17">
        <v>75</v>
      </c>
      <c r="D78" s="18" t="s">
        <v>245</v>
      </c>
      <c r="E78" s="19" t="s">
        <v>134</v>
      </c>
      <c r="F78" s="20" t="s">
        <v>135</v>
      </c>
      <c r="G78" s="26" t="s">
        <v>330</v>
      </c>
      <c r="H78" s="20" t="s">
        <v>302</v>
      </c>
      <c r="I78" s="20"/>
      <c r="J78" s="21">
        <v>7</v>
      </c>
      <c r="K78" s="22"/>
      <c r="L78" s="23">
        <f t="shared" si="9"/>
        <v>0.63944999999999996</v>
      </c>
      <c r="M78" s="23">
        <f t="shared" si="7"/>
        <v>1.4381010000000001</v>
      </c>
      <c r="N78" s="24">
        <f t="shared" si="8"/>
        <v>2.0775510000000001</v>
      </c>
      <c r="O78" s="25"/>
      <c r="P78" s="55"/>
    </row>
    <row r="79" spans="1:16" s="1" customFormat="1" ht="76.5">
      <c r="A79" s="47"/>
      <c r="B79" s="47"/>
      <c r="C79" s="17">
        <v>76</v>
      </c>
      <c r="D79" s="18" t="s">
        <v>247</v>
      </c>
      <c r="E79" s="19" t="s">
        <v>137</v>
      </c>
      <c r="F79" s="20" t="s">
        <v>136</v>
      </c>
      <c r="G79" s="26" t="s">
        <v>330</v>
      </c>
      <c r="H79" s="20" t="s">
        <v>302</v>
      </c>
      <c r="I79" s="20"/>
      <c r="J79" s="21">
        <v>7</v>
      </c>
      <c r="K79" s="22"/>
      <c r="L79" s="23">
        <f t="shared" si="9"/>
        <v>0.63944999999999996</v>
      </c>
      <c r="M79" s="23">
        <f t="shared" si="7"/>
        <v>1.4381010000000001</v>
      </c>
      <c r="N79" s="24">
        <f t="shared" si="8"/>
        <v>2.0775510000000001</v>
      </c>
      <c r="O79" s="25"/>
      <c r="P79" s="55"/>
    </row>
    <row r="80" spans="1:16" s="1" customFormat="1" ht="76.5">
      <c r="A80" s="47"/>
      <c r="B80" s="47"/>
      <c r="C80" s="17">
        <v>77</v>
      </c>
      <c r="D80" s="18" t="s">
        <v>248</v>
      </c>
      <c r="E80" s="19" t="s">
        <v>321</v>
      </c>
      <c r="F80" s="20" t="s">
        <v>138</v>
      </c>
      <c r="G80" s="26" t="s">
        <v>331</v>
      </c>
      <c r="H80" s="20" t="s">
        <v>302</v>
      </c>
      <c r="I80" s="20"/>
      <c r="J80" s="21">
        <v>4.7</v>
      </c>
      <c r="K80" s="22"/>
      <c r="L80" s="23">
        <f>J80*1.05*0.075</f>
        <v>0.37012500000000004</v>
      </c>
      <c r="M80" s="23">
        <f t="shared" si="7"/>
        <v>0.95492250000000001</v>
      </c>
      <c r="N80" s="24">
        <f t="shared" si="8"/>
        <v>1.3250475000000002</v>
      </c>
      <c r="O80" s="25"/>
      <c r="P80" s="55" t="s">
        <v>488</v>
      </c>
    </row>
    <row r="81" spans="1:16" s="1" customFormat="1" ht="76.5">
      <c r="A81" s="47"/>
      <c r="B81" s="47"/>
      <c r="C81" s="17">
        <v>78</v>
      </c>
      <c r="D81" s="18" t="s">
        <v>249</v>
      </c>
      <c r="E81" s="19" t="s">
        <v>322</v>
      </c>
      <c r="F81" s="20" t="s">
        <v>139</v>
      </c>
      <c r="G81" s="26" t="s">
        <v>331</v>
      </c>
      <c r="H81" s="20" t="s">
        <v>302</v>
      </c>
      <c r="I81" s="20"/>
      <c r="J81" s="21">
        <v>5.2</v>
      </c>
      <c r="K81" s="22"/>
      <c r="L81" s="23">
        <f t="shared" ref="L81:L82" si="10">J81*1.05*0.075</f>
        <v>0.40950000000000003</v>
      </c>
      <c r="M81" s="23">
        <f t="shared" si="7"/>
        <v>1.0565100000000003</v>
      </c>
      <c r="N81" s="24">
        <f t="shared" si="8"/>
        <v>1.4660100000000003</v>
      </c>
      <c r="O81" s="25"/>
      <c r="P81" s="55"/>
    </row>
    <row r="82" spans="1:16" s="1" customFormat="1" ht="76.5">
      <c r="A82" s="47"/>
      <c r="B82" s="47"/>
      <c r="C82" s="17">
        <v>79</v>
      </c>
      <c r="D82" s="18" t="s">
        <v>250</v>
      </c>
      <c r="E82" s="19" t="s">
        <v>323</v>
      </c>
      <c r="F82" s="20" t="s">
        <v>140</v>
      </c>
      <c r="G82" s="26" t="s">
        <v>331</v>
      </c>
      <c r="H82" s="20" t="s">
        <v>302</v>
      </c>
      <c r="I82" s="20"/>
      <c r="J82" s="21">
        <v>6.5</v>
      </c>
      <c r="K82" s="22"/>
      <c r="L82" s="23">
        <f t="shared" si="10"/>
        <v>0.51187499999999997</v>
      </c>
      <c r="M82" s="23">
        <f t="shared" si="7"/>
        <v>1.3206374999999999</v>
      </c>
      <c r="N82" s="24">
        <f t="shared" si="8"/>
        <v>1.8325125</v>
      </c>
      <c r="O82" s="25"/>
      <c r="P82" s="55"/>
    </row>
    <row r="83" spans="1:16" s="1" customFormat="1" ht="15">
      <c r="A83" s="47" t="s">
        <v>295</v>
      </c>
      <c r="B83" s="47"/>
      <c r="C83" s="17">
        <v>80</v>
      </c>
      <c r="D83" s="18" t="s">
        <v>251</v>
      </c>
      <c r="E83" s="19" t="s">
        <v>142</v>
      </c>
      <c r="F83" s="20" t="s">
        <v>141</v>
      </c>
      <c r="G83" s="20" t="s">
        <v>334</v>
      </c>
      <c r="H83" s="20" t="s">
        <v>302</v>
      </c>
      <c r="I83" s="20"/>
      <c r="J83" s="21">
        <v>1.4</v>
      </c>
      <c r="K83" s="22"/>
      <c r="L83" s="23" t="e">
        <f>J83*1.05*G83</f>
        <v>#VALUE!</v>
      </c>
      <c r="M83" s="23" t="e">
        <f t="shared" si="7"/>
        <v>#VALUE!</v>
      </c>
      <c r="N83" s="24" t="e">
        <f t="shared" si="8"/>
        <v>#VALUE!</v>
      </c>
      <c r="O83" s="25"/>
      <c r="P83" s="55" t="s">
        <v>489</v>
      </c>
    </row>
    <row r="84" spans="1:16" s="1" customFormat="1" ht="15">
      <c r="A84" s="47"/>
      <c r="B84" s="47"/>
      <c r="C84" s="17">
        <v>81</v>
      </c>
      <c r="D84" s="32" t="s">
        <v>252</v>
      </c>
      <c r="E84" s="19" t="s">
        <v>144</v>
      </c>
      <c r="F84" s="20" t="s">
        <v>143</v>
      </c>
      <c r="G84" s="20" t="s">
        <v>335</v>
      </c>
      <c r="H84" s="20" t="s">
        <v>302</v>
      </c>
      <c r="I84" s="20"/>
      <c r="J84" s="21">
        <v>2</v>
      </c>
      <c r="K84" s="22"/>
      <c r="L84" s="23">
        <f t="shared" ref="L84:L88" si="11">J84*1.05*G84</f>
        <v>0.252</v>
      </c>
      <c r="M84" s="23">
        <f t="shared" si="7"/>
        <v>0.42336000000000001</v>
      </c>
      <c r="N84" s="24">
        <f t="shared" si="8"/>
        <v>0.67535999999999996</v>
      </c>
      <c r="O84" s="25"/>
      <c r="P84" s="55"/>
    </row>
    <row r="85" spans="1:16" s="1" customFormat="1" ht="15">
      <c r="A85" s="47"/>
      <c r="B85" s="47"/>
      <c r="C85" s="17">
        <v>82</v>
      </c>
      <c r="D85" s="18" t="s">
        <v>253</v>
      </c>
      <c r="E85" s="19" t="s">
        <v>145</v>
      </c>
      <c r="F85" s="20" t="s">
        <v>146</v>
      </c>
      <c r="G85" s="20" t="s">
        <v>312</v>
      </c>
      <c r="H85" s="20" t="s">
        <v>302</v>
      </c>
      <c r="I85" s="20"/>
      <c r="J85" s="21">
        <v>1.2</v>
      </c>
      <c r="K85" s="22"/>
      <c r="L85" s="23">
        <f t="shared" si="11"/>
        <v>0.189</v>
      </c>
      <c r="M85" s="23">
        <f t="shared" si="7"/>
        <v>0.26082</v>
      </c>
      <c r="N85" s="24">
        <f t="shared" si="8"/>
        <v>0.44982</v>
      </c>
      <c r="O85" s="25"/>
      <c r="P85" s="55"/>
    </row>
    <row r="86" spans="1:16" s="1" customFormat="1" ht="15">
      <c r="A86" s="47"/>
      <c r="B86" s="47"/>
      <c r="C86" s="17">
        <v>83</v>
      </c>
      <c r="D86" s="18" t="s">
        <v>254</v>
      </c>
      <c r="E86" s="19" t="s">
        <v>148</v>
      </c>
      <c r="F86" s="20" t="s">
        <v>147</v>
      </c>
      <c r="G86" s="20" t="s">
        <v>335</v>
      </c>
      <c r="H86" s="20" t="s">
        <v>302</v>
      </c>
      <c r="I86" s="20"/>
      <c r="J86" s="21">
        <v>1</v>
      </c>
      <c r="K86" s="22"/>
      <c r="L86" s="23">
        <f t="shared" si="11"/>
        <v>0.126</v>
      </c>
      <c r="M86" s="23">
        <f t="shared" si="7"/>
        <v>0.21168000000000001</v>
      </c>
      <c r="N86" s="24">
        <f t="shared" si="8"/>
        <v>0.33767999999999998</v>
      </c>
      <c r="O86" s="25"/>
      <c r="P86" s="55"/>
    </row>
    <row r="87" spans="1:16" s="1" customFormat="1" ht="15">
      <c r="A87" s="47"/>
      <c r="B87" s="47"/>
      <c r="C87" s="17">
        <v>84</v>
      </c>
      <c r="D87" s="32" t="s">
        <v>255</v>
      </c>
      <c r="E87" s="19" t="s">
        <v>149</v>
      </c>
      <c r="F87" s="20" t="s">
        <v>150</v>
      </c>
      <c r="G87" s="20" t="s">
        <v>336</v>
      </c>
      <c r="H87" s="20" t="s">
        <v>302</v>
      </c>
      <c r="I87" s="20"/>
      <c r="J87" s="21">
        <v>0.5</v>
      </c>
      <c r="K87" s="22"/>
      <c r="L87" s="23" t="e">
        <f t="shared" si="11"/>
        <v>#VALUE!</v>
      </c>
      <c r="M87" s="23" t="e">
        <f t="shared" si="7"/>
        <v>#VALUE!</v>
      </c>
      <c r="N87" s="24" t="e">
        <f t="shared" si="8"/>
        <v>#VALUE!</v>
      </c>
      <c r="O87" s="25"/>
      <c r="P87" s="55"/>
    </row>
    <row r="88" spans="1:16" s="1" customFormat="1" ht="15">
      <c r="A88" s="47"/>
      <c r="B88" s="47"/>
      <c r="C88" s="17">
        <v>85</v>
      </c>
      <c r="D88" s="32" t="s">
        <v>256</v>
      </c>
      <c r="E88" s="19" t="s">
        <v>152</v>
      </c>
      <c r="F88" s="20" t="s">
        <v>151</v>
      </c>
      <c r="G88" s="20" t="s">
        <v>337</v>
      </c>
      <c r="H88" s="20" t="s">
        <v>302</v>
      </c>
      <c r="I88" s="20"/>
      <c r="J88" s="21">
        <v>0.45</v>
      </c>
      <c r="K88" s="22"/>
      <c r="L88" s="23" t="e">
        <f t="shared" si="11"/>
        <v>#VALUE!</v>
      </c>
      <c r="M88" s="23" t="e">
        <f t="shared" si="7"/>
        <v>#VALUE!</v>
      </c>
      <c r="N88" s="24" t="e">
        <f t="shared" si="8"/>
        <v>#VALUE!</v>
      </c>
      <c r="O88" s="25"/>
      <c r="P88" s="55"/>
    </row>
    <row r="89" spans="1:16" s="1" customFormat="1" ht="76.5">
      <c r="A89" s="47" t="s">
        <v>296</v>
      </c>
      <c r="B89" s="47"/>
      <c r="C89" s="17">
        <v>86</v>
      </c>
      <c r="D89" s="18" t="s">
        <v>257</v>
      </c>
      <c r="E89" s="19" t="s">
        <v>154</v>
      </c>
      <c r="F89" s="20" t="s">
        <v>153</v>
      </c>
      <c r="G89" s="26" t="s">
        <v>332</v>
      </c>
      <c r="H89" s="20" t="s">
        <v>301</v>
      </c>
      <c r="I89" s="20"/>
      <c r="J89" s="21">
        <v>0.5</v>
      </c>
      <c r="K89" s="22" t="s">
        <v>179</v>
      </c>
      <c r="L89" s="23">
        <f>J89*1.05*0.117</f>
        <v>6.1425000000000007E-2</v>
      </c>
      <c r="M89" s="23">
        <f t="shared" si="7"/>
        <v>5.86425E-2</v>
      </c>
      <c r="N89" s="24">
        <f t="shared" si="8"/>
        <v>0.12006750000000001</v>
      </c>
      <c r="O89" s="25"/>
      <c r="P89" s="55" t="s">
        <v>490</v>
      </c>
    </row>
    <row r="90" spans="1:16" s="1" customFormat="1" ht="76.5">
      <c r="A90" s="47"/>
      <c r="B90" s="47"/>
      <c r="C90" s="17">
        <v>87</v>
      </c>
      <c r="D90" s="18" t="s">
        <v>258</v>
      </c>
      <c r="E90" s="19" t="s">
        <v>156</v>
      </c>
      <c r="F90" s="20" t="s">
        <v>155</v>
      </c>
      <c r="G90" s="26" t="s">
        <v>332</v>
      </c>
      <c r="H90" s="20" t="s">
        <v>301</v>
      </c>
      <c r="I90" s="20"/>
      <c r="J90" s="21">
        <v>0.5</v>
      </c>
      <c r="K90" s="22" t="s">
        <v>179</v>
      </c>
      <c r="L90" s="23">
        <f t="shared" ref="L90:L94" si="12">J90*1.05*0.117</f>
        <v>6.1425000000000007E-2</v>
      </c>
      <c r="M90" s="23">
        <f t="shared" si="7"/>
        <v>5.86425E-2</v>
      </c>
      <c r="N90" s="24">
        <f t="shared" si="8"/>
        <v>0.12006750000000001</v>
      </c>
      <c r="O90" s="25"/>
      <c r="P90" s="55"/>
    </row>
    <row r="91" spans="1:16" s="1" customFormat="1" ht="76.5">
      <c r="A91" s="47"/>
      <c r="B91" s="47"/>
      <c r="C91" s="17">
        <v>88</v>
      </c>
      <c r="D91" s="18" t="s">
        <v>261</v>
      </c>
      <c r="E91" s="19" t="s">
        <v>158</v>
      </c>
      <c r="F91" s="20" t="s">
        <v>157</v>
      </c>
      <c r="G91" s="26" t="s">
        <v>332</v>
      </c>
      <c r="H91" s="20" t="s">
        <v>301</v>
      </c>
      <c r="I91" s="20"/>
      <c r="J91" s="21">
        <v>0.5</v>
      </c>
      <c r="K91" s="22" t="s">
        <v>179</v>
      </c>
      <c r="L91" s="23">
        <f t="shared" si="12"/>
        <v>6.1425000000000007E-2</v>
      </c>
      <c r="M91" s="23">
        <f t="shared" si="7"/>
        <v>5.86425E-2</v>
      </c>
      <c r="N91" s="24">
        <f t="shared" si="8"/>
        <v>0.12006750000000001</v>
      </c>
      <c r="O91" s="25"/>
      <c r="P91" s="55"/>
    </row>
    <row r="92" spans="1:16" s="1" customFormat="1" ht="76.5">
      <c r="A92" s="47"/>
      <c r="B92" s="47"/>
      <c r="C92" s="17">
        <v>89</v>
      </c>
      <c r="D92" s="18" t="s">
        <v>262</v>
      </c>
      <c r="E92" s="19" t="s">
        <v>160</v>
      </c>
      <c r="F92" s="20" t="s">
        <v>159</v>
      </c>
      <c r="G92" s="26" t="s">
        <v>332</v>
      </c>
      <c r="H92" s="20" t="s">
        <v>301</v>
      </c>
      <c r="I92" s="20"/>
      <c r="J92" s="21">
        <v>0.5</v>
      </c>
      <c r="K92" s="22" t="s">
        <v>179</v>
      </c>
      <c r="L92" s="23">
        <f t="shared" si="12"/>
        <v>6.1425000000000007E-2</v>
      </c>
      <c r="M92" s="23">
        <f t="shared" si="7"/>
        <v>5.86425E-2</v>
      </c>
      <c r="N92" s="24">
        <f t="shared" si="8"/>
        <v>0.12006750000000001</v>
      </c>
      <c r="O92" s="25"/>
      <c r="P92" s="55"/>
    </row>
    <row r="93" spans="1:16" s="1" customFormat="1" ht="76.5">
      <c r="A93" s="47"/>
      <c r="B93" s="47"/>
      <c r="C93" s="17">
        <v>90</v>
      </c>
      <c r="D93" s="18" t="s">
        <v>259</v>
      </c>
      <c r="E93" s="19" t="s">
        <v>162</v>
      </c>
      <c r="F93" s="20" t="s">
        <v>161</v>
      </c>
      <c r="G93" s="26" t="s">
        <v>332</v>
      </c>
      <c r="H93" s="20" t="s">
        <v>301</v>
      </c>
      <c r="I93" s="20"/>
      <c r="J93" s="21">
        <v>0.5</v>
      </c>
      <c r="K93" s="22" t="s">
        <v>179</v>
      </c>
      <c r="L93" s="23">
        <f t="shared" si="12"/>
        <v>6.1425000000000007E-2</v>
      </c>
      <c r="M93" s="23">
        <f t="shared" si="7"/>
        <v>5.86425E-2</v>
      </c>
      <c r="N93" s="24">
        <f t="shared" si="8"/>
        <v>0.12006750000000001</v>
      </c>
      <c r="O93" s="25"/>
      <c r="P93" s="55"/>
    </row>
    <row r="94" spans="1:16" s="1" customFormat="1" ht="76.5">
      <c r="A94" s="47"/>
      <c r="B94" s="47"/>
      <c r="C94" s="17">
        <v>91</v>
      </c>
      <c r="D94" s="18" t="s">
        <v>260</v>
      </c>
      <c r="E94" s="19" t="s">
        <v>164</v>
      </c>
      <c r="F94" s="20" t="s">
        <v>163</v>
      </c>
      <c r="G94" s="26" t="s">
        <v>332</v>
      </c>
      <c r="H94" s="20" t="s">
        <v>301</v>
      </c>
      <c r="I94" s="20"/>
      <c r="J94" s="21">
        <v>0.5</v>
      </c>
      <c r="K94" s="22" t="s">
        <v>179</v>
      </c>
      <c r="L94" s="23">
        <f t="shared" si="12"/>
        <v>6.1425000000000007E-2</v>
      </c>
      <c r="M94" s="23">
        <f t="shared" si="7"/>
        <v>5.86425E-2</v>
      </c>
      <c r="N94" s="24">
        <f t="shared" si="8"/>
        <v>0.12006750000000001</v>
      </c>
      <c r="O94" s="25"/>
      <c r="P94" s="55"/>
    </row>
    <row r="95" spans="1:16" s="1" customFormat="1" ht="31.5" customHeight="1">
      <c r="A95" s="48" t="s">
        <v>297</v>
      </c>
      <c r="B95" s="48"/>
      <c r="C95" s="17">
        <v>92</v>
      </c>
      <c r="D95" s="18" t="s">
        <v>263</v>
      </c>
      <c r="E95" s="19" t="s">
        <v>165</v>
      </c>
      <c r="F95" s="20" t="s">
        <v>166</v>
      </c>
      <c r="G95" s="20" t="s">
        <v>312</v>
      </c>
      <c r="H95" s="20" t="s">
        <v>302</v>
      </c>
      <c r="I95" s="20"/>
      <c r="J95" s="21" t="s">
        <v>180</v>
      </c>
      <c r="K95" s="22"/>
      <c r="L95" s="23"/>
      <c r="M95" s="23"/>
      <c r="N95" s="24"/>
      <c r="O95" s="25"/>
      <c r="P95" s="55" t="s">
        <v>491</v>
      </c>
    </row>
    <row r="96" spans="1:16" s="1" customFormat="1" ht="51">
      <c r="A96" s="48"/>
      <c r="B96" s="48"/>
      <c r="C96" s="17">
        <v>93</v>
      </c>
      <c r="D96" s="18" t="s">
        <v>264</v>
      </c>
      <c r="E96" s="19" t="s">
        <v>167</v>
      </c>
      <c r="F96" s="20" t="s">
        <v>168</v>
      </c>
      <c r="G96" s="20" t="s">
        <v>338</v>
      </c>
      <c r="H96" s="20" t="s">
        <v>302</v>
      </c>
      <c r="I96" s="20"/>
      <c r="J96" s="21" t="s">
        <v>180</v>
      </c>
      <c r="K96" s="22"/>
      <c r="L96" s="23"/>
      <c r="M96" s="23"/>
      <c r="N96" s="24"/>
      <c r="O96" s="25"/>
      <c r="P96" s="55"/>
    </row>
    <row r="97" spans="1:16" s="1" customFormat="1" ht="38.25">
      <c r="A97" s="48"/>
      <c r="B97" s="48"/>
      <c r="C97" s="17">
        <v>94</v>
      </c>
      <c r="D97" s="18" t="s">
        <v>265</v>
      </c>
      <c r="E97" s="19" t="s">
        <v>170</v>
      </c>
      <c r="F97" s="20" t="s">
        <v>169</v>
      </c>
      <c r="G97" s="20" t="s">
        <v>339</v>
      </c>
      <c r="H97" s="20" t="s">
        <v>302</v>
      </c>
      <c r="I97" s="26" t="s">
        <v>344</v>
      </c>
      <c r="J97" s="21">
        <v>1.6</v>
      </c>
      <c r="K97" s="22"/>
      <c r="L97" s="23">
        <f>J97*1.05*0.168</f>
        <v>0.28224000000000005</v>
      </c>
      <c r="M97" s="23">
        <f t="shared" si="7"/>
        <v>0.35320320000000005</v>
      </c>
      <c r="N97" s="24">
        <f t="shared" si="8"/>
        <v>0.6354432000000001</v>
      </c>
      <c r="O97" s="25"/>
      <c r="P97" s="55" t="s">
        <v>492</v>
      </c>
    </row>
    <row r="98" spans="1:16" s="1" customFormat="1" ht="38.25">
      <c r="A98" s="48"/>
      <c r="B98" s="48"/>
      <c r="C98" s="17">
        <v>95</v>
      </c>
      <c r="D98" s="18" t="s">
        <v>266</v>
      </c>
      <c r="E98" s="19" t="s">
        <v>172</v>
      </c>
      <c r="F98" s="20" t="s">
        <v>171</v>
      </c>
      <c r="G98" s="20" t="s">
        <v>340</v>
      </c>
      <c r="H98" s="20" t="s">
        <v>302</v>
      </c>
      <c r="I98" s="20"/>
      <c r="J98" s="21">
        <v>1.2</v>
      </c>
      <c r="K98" s="22"/>
      <c r="L98" s="23">
        <f>J98*1.05*0.147</f>
        <v>0.18522</v>
      </c>
      <c r="M98" s="23">
        <f t="shared" si="7"/>
        <v>0.26013959999999997</v>
      </c>
      <c r="N98" s="24">
        <f t="shared" si="8"/>
        <v>0.44535959999999997</v>
      </c>
      <c r="O98" s="25"/>
      <c r="P98" s="55"/>
    </row>
    <row r="99" spans="1:16" s="1" customFormat="1" ht="25.5">
      <c r="A99" s="48"/>
      <c r="B99" s="48"/>
      <c r="C99" s="17">
        <v>96</v>
      </c>
      <c r="D99" s="18" t="s">
        <v>267</v>
      </c>
      <c r="E99" s="19" t="s">
        <v>173</v>
      </c>
      <c r="F99" s="20" t="s">
        <v>174</v>
      </c>
      <c r="G99" s="20" t="s">
        <v>300</v>
      </c>
      <c r="H99" s="20" t="s">
        <v>302</v>
      </c>
      <c r="I99" s="20"/>
      <c r="J99" s="21" t="s">
        <v>180</v>
      </c>
      <c r="K99" s="22"/>
      <c r="L99" s="23"/>
      <c r="M99" s="23"/>
      <c r="N99" s="24"/>
      <c r="O99" s="25"/>
      <c r="P99" s="55"/>
    </row>
    <row r="100" spans="1:16" s="1" customFormat="1" ht="25.5">
      <c r="A100" s="48"/>
      <c r="B100" s="48"/>
      <c r="C100" s="17">
        <v>97</v>
      </c>
      <c r="D100" s="18" t="s">
        <v>268</v>
      </c>
      <c r="E100" s="19" t="s">
        <v>175</v>
      </c>
      <c r="F100" s="20" t="s">
        <v>176</v>
      </c>
      <c r="G100" s="20" t="s">
        <v>338</v>
      </c>
      <c r="H100" s="20" t="s">
        <v>302</v>
      </c>
      <c r="I100" s="20"/>
      <c r="J100" s="21" t="s">
        <v>180</v>
      </c>
      <c r="K100" s="22"/>
      <c r="L100" s="23"/>
      <c r="M100" s="23"/>
      <c r="N100" s="24"/>
      <c r="O100" s="25"/>
      <c r="P100" s="55"/>
    </row>
    <row r="101" spans="1:16" ht="15">
      <c r="A101" s="47" t="s">
        <v>448</v>
      </c>
      <c r="B101" s="47"/>
      <c r="C101" s="17">
        <v>98</v>
      </c>
      <c r="D101" s="18" t="s">
        <v>364</v>
      </c>
      <c r="E101" s="32" t="s">
        <v>365</v>
      </c>
      <c r="F101" s="20" t="s">
        <v>366</v>
      </c>
      <c r="G101" s="20" t="s">
        <v>367</v>
      </c>
      <c r="H101" s="20" t="s">
        <v>302</v>
      </c>
      <c r="I101" s="20"/>
      <c r="J101" s="21">
        <v>39</v>
      </c>
      <c r="K101" s="22" t="s">
        <v>181</v>
      </c>
      <c r="L101" s="23">
        <f>J101*1.05*0.183</f>
        <v>7.4938500000000001</v>
      </c>
      <c r="M101" s="23">
        <f t="shared" ref="M101:M105" si="13">(J101*1.05+L101)*H101</f>
        <v>8.7198930000000008</v>
      </c>
      <c r="N101" s="24">
        <f t="shared" ref="N101:N105" si="14">M101+L101</f>
        <v>16.213743000000001</v>
      </c>
      <c r="O101" s="33"/>
      <c r="P101" s="55" t="s">
        <v>493</v>
      </c>
    </row>
    <row r="102" spans="1:16" ht="15">
      <c r="A102" s="47"/>
      <c r="B102" s="47"/>
      <c r="C102" s="17">
        <v>99</v>
      </c>
      <c r="D102" s="18" t="s">
        <v>368</v>
      </c>
      <c r="E102" s="32" t="s">
        <v>369</v>
      </c>
      <c r="F102" s="20" t="s">
        <v>370</v>
      </c>
      <c r="G102" s="20" t="s">
        <v>367</v>
      </c>
      <c r="H102" s="20" t="s">
        <v>302</v>
      </c>
      <c r="I102" s="20"/>
      <c r="J102" s="21">
        <v>39</v>
      </c>
      <c r="K102" s="22" t="s">
        <v>181</v>
      </c>
      <c r="L102" s="23">
        <f>J102*1.05*0.183</f>
        <v>7.4938500000000001</v>
      </c>
      <c r="M102" s="23">
        <f t="shared" si="13"/>
        <v>8.7198930000000008</v>
      </c>
      <c r="N102" s="24">
        <f t="shared" si="14"/>
        <v>16.213743000000001</v>
      </c>
      <c r="O102" s="33"/>
      <c r="P102" s="55"/>
    </row>
    <row r="103" spans="1:16" ht="15">
      <c r="A103" s="47" t="s">
        <v>449</v>
      </c>
      <c r="B103" s="47"/>
      <c r="C103" s="17">
        <v>100</v>
      </c>
      <c r="D103" s="18" t="s">
        <v>371</v>
      </c>
      <c r="E103" s="18" t="s">
        <v>372</v>
      </c>
      <c r="F103" s="20" t="s">
        <v>373</v>
      </c>
      <c r="G103" s="20" t="s">
        <v>374</v>
      </c>
      <c r="H103" s="20" t="s">
        <v>302</v>
      </c>
      <c r="I103" s="20"/>
      <c r="J103" s="21">
        <v>3</v>
      </c>
      <c r="K103" s="22"/>
      <c r="L103" s="23">
        <f>J103*1.05*0.146</f>
        <v>0.45990000000000003</v>
      </c>
      <c r="M103" s="23">
        <f t="shared" si="13"/>
        <v>0.64978200000000008</v>
      </c>
      <c r="N103" s="24">
        <f t="shared" si="14"/>
        <v>1.1096820000000001</v>
      </c>
      <c r="O103" s="33"/>
      <c r="P103" s="55" t="s">
        <v>494</v>
      </c>
    </row>
    <row r="104" spans="1:16" ht="25.5">
      <c r="A104" s="47"/>
      <c r="B104" s="47"/>
      <c r="C104" s="17">
        <v>101</v>
      </c>
      <c r="D104" s="18" t="s">
        <v>375</v>
      </c>
      <c r="E104" s="18" t="s">
        <v>376</v>
      </c>
      <c r="F104" s="20" t="s">
        <v>377</v>
      </c>
      <c r="G104" s="20" t="s">
        <v>374</v>
      </c>
      <c r="H104" s="20" t="s">
        <v>302</v>
      </c>
      <c r="I104" s="20"/>
      <c r="J104" s="21">
        <v>3</v>
      </c>
      <c r="K104" s="22"/>
      <c r="L104" s="23">
        <f t="shared" ref="L104" si="15">J104*1.05*0.146</f>
        <v>0.45990000000000003</v>
      </c>
      <c r="M104" s="23">
        <f t="shared" si="13"/>
        <v>0.64978200000000008</v>
      </c>
      <c r="N104" s="24">
        <f t="shared" si="14"/>
        <v>1.1096820000000001</v>
      </c>
      <c r="O104" s="33"/>
      <c r="P104" s="55"/>
    </row>
    <row r="105" spans="1:16" ht="31.5" customHeight="1">
      <c r="A105" s="48" t="s">
        <v>450</v>
      </c>
      <c r="B105" s="48"/>
      <c r="C105" s="17">
        <v>102</v>
      </c>
      <c r="D105" s="18" t="s">
        <v>378</v>
      </c>
      <c r="E105" s="18" t="s">
        <v>379</v>
      </c>
      <c r="F105" s="20" t="s">
        <v>380</v>
      </c>
      <c r="G105" s="20" t="s">
        <v>381</v>
      </c>
      <c r="H105" s="20" t="s">
        <v>302</v>
      </c>
      <c r="I105" s="20"/>
      <c r="J105" s="34">
        <v>1.25</v>
      </c>
      <c r="K105" s="22"/>
      <c r="L105" s="23">
        <f>J105*1.05*0.144</f>
        <v>0.18899999999999997</v>
      </c>
      <c r="M105" s="23">
        <f t="shared" si="13"/>
        <v>0.27027000000000001</v>
      </c>
      <c r="N105" s="24">
        <f t="shared" si="14"/>
        <v>0.45926999999999996</v>
      </c>
      <c r="O105" s="33"/>
      <c r="P105" s="55" t="s">
        <v>495</v>
      </c>
    </row>
    <row r="106" spans="1:16" ht="38.25">
      <c r="A106" s="48"/>
      <c r="B106" s="48"/>
      <c r="C106" s="17">
        <v>103</v>
      </c>
      <c r="D106" s="18" t="s">
        <v>382</v>
      </c>
      <c r="E106" s="18" t="s">
        <v>383</v>
      </c>
      <c r="F106" s="20" t="s">
        <v>384</v>
      </c>
      <c r="G106" s="20" t="s">
        <v>381</v>
      </c>
      <c r="H106" s="20" t="s">
        <v>302</v>
      </c>
      <c r="I106" s="20"/>
      <c r="J106" s="34" t="s">
        <v>180</v>
      </c>
      <c r="K106" s="22"/>
      <c r="L106" s="35" t="s">
        <v>469</v>
      </c>
      <c r="M106" s="35" t="s">
        <v>469</v>
      </c>
      <c r="N106" s="35" t="s">
        <v>469</v>
      </c>
      <c r="O106" s="36" t="s">
        <v>470</v>
      </c>
      <c r="P106" s="55"/>
    </row>
    <row r="107" spans="1:16" ht="25.5">
      <c r="A107" s="48"/>
      <c r="B107" s="48"/>
      <c r="C107" s="17">
        <v>104</v>
      </c>
      <c r="D107" s="18" t="s">
        <v>385</v>
      </c>
      <c r="E107" s="18" t="s">
        <v>386</v>
      </c>
      <c r="F107" s="20" t="s">
        <v>387</v>
      </c>
      <c r="G107" s="20" t="s">
        <v>381</v>
      </c>
      <c r="H107" s="20" t="s">
        <v>302</v>
      </c>
      <c r="I107" s="20"/>
      <c r="J107" s="34" t="s">
        <v>180</v>
      </c>
      <c r="K107" s="22"/>
      <c r="L107" s="35" t="s">
        <v>469</v>
      </c>
      <c r="M107" s="35" t="s">
        <v>469</v>
      </c>
      <c r="N107" s="35" t="s">
        <v>469</v>
      </c>
      <c r="O107" s="36" t="s">
        <v>470</v>
      </c>
      <c r="P107" s="55"/>
    </row>
    <row r="108" spans="1:16" ht="25.5">
      <c r="A108" s="48"/>
      <c r="B108" s="48"/>
      <c r="C108" s="17">
        <v>105</v>
      </c>
      <c r="D108" s="18" t="s">
        <v>388</v>
      </c>
      <c r="E108" s="32" t="s">
        <v>389</v>
      </c>
      <c r="F108" s="20" t="s">
        <v>390</v>
      </c>
      <c r="G108" s="20" t="s">
        <v>381</v>
      </c>
      <c r="H108" s="20" t="s">
        <v>302</v>
      </c>
      <c r="I108" s="20"/>
      <c r="J108" s="34" t="s">
        <v>180</v>
      </c>
      <c r="K108" s="22"/>
      <c r="L108" s="35" t="s">
        <v>469</v>
      </c>
      <c r="M108" s="35" t="s">
        <v>469</v>
      </c>
      <c r="N108" s="35" t="s">
        <v>469</v>
      </c>
      <c r="O108" s="36" t="s">
        <v>470</v>
      </c>
      <c r="P108" s="55"/>
    </row>
    <row r="109" spans="1:16" ht="25.5">
      <c r="A109" s="48"/>
      <c r="B109" s="48"/>
      <c r="C109" s="17">
        <v>106</v>
      </c>
      <c r="D109" s="18" t="s">
        <v>391</v>
      </c>
      <c r="E109" s="32" t="s">
        <v>392</v>
      </c>
      <c r="F109" s="20" t="s">
        <v>393</v>
      </c>
      <c r="G109" s="20" t="s">
        <v>394</v>
      </c>
      <c r="H109" s="20" t="s">
        <v>302</v>
      </c>
      <c r="I109" s="20"/>
      <c r="J109" s="34" t="s">
        <v>180</v>
      </c>
      <c r="K109" s="22"/>
      <c r="L109" s="35" t="s">
        <v>469</v>
      </c>
      <c r="M109" s="35" t="s">
        <v>469</v>
      </c>
      <c r="N109" s="35" t="s">
        <v>469</v>
      </c>
      <c r="O109" s="36" t="s">
        <v>470</v>
      </c>
      <c r="P109" s="55"/>
    </row>
    <row r="110" spans="1:16" ht="16.5" customHeight="1">
      <c r="A110" s="48"/>
      <c r="B110" s="48"/>
      <c r="C110" s="17">
        <v>107</v>
      </c>
      <c r="D110" s="18" t="s">
        <v>395</v>
      </c>
      <c r="E110" s="32" t="s">
        <v>396</v>
      </c>
      <c r="F110" s="20" t="s">
        <v>397</v>
      </c>
      <c r="G110" s="20" t="s">
        <v>394</v>
      </c>
      <c r="H110" s="20" t="s">
        <v>302</v>
      </c>
      <c r="I110" s="20"/>
      <c r="J110" s="34" t="s">
        <v>180</v>
      </c>
      <c r="K110" s="22"/>
      <c r="L110" s="35" t="s">
        <v>469</v>
      </c>
      <c r="M110" s="35" t="s">
        <v>469</v>
      </c>
      <c r="N110" s="35" t="s">
        <v>469</v>
      </c>
      <c r="O110" s="36" t="s">
        <v>470</v>
      </c>
      <c r="P110" s="55"/>
    </row>
    <row r="111" spans="1:16" ht="76.5">
      <c r="A111" s="47" t="s">
        <v>451</v>
      </c>
      <c r="B111" s="47"/>
      <c r="C111" s="17">
        <v>108</v>
      </c>
      <c r="D111" s="18" t="s">
        <v>398</v>
      </c>
      <c r="E111" s="32" t="s">
        <v>399</v>
      </c>
      <c r="F111" s="20" t="s">
        <v>400</v>
      </c>
      <c r="G111" s="26" t="s">
        <v>455</v>
      </c>
      <c r="H111" s="20" t="s">
        <v>302</v>
      </c>
      <c r="I111" s="20"/>
      <c r="J111" s="21">
        <v>16</v>
      </c>
      <c r="K111" s="22" t="s">
        <v>181</v>
      </c>
      <c r="L111" s="23">
        <f>MAX(J111*1.05*0.1,2.09*1.1)</f>
        <v>2.2989999999999999</v>
      </c>
      <c r="M111" s="23">
        <f>(J111*1.05+L111)*H111</f>
        <v>3.4378199999999999</v>
      </c>
      <c r="N111" s="24">
        <f t="shared" ref="N111:N130" si="16">M111+L111</f>
        <v>5.7368199999999998</v>
      </c>
      <c r="O111" s="33"/>
      <c r="P111" s="55" t="s">
        <v>498</v>
      </c>
    </row>
    <row r="112" spans="1:16" ht="76.5">
      <c r="A112" s="47"/>
      <c r="B112" s="47"/>
      <c r="C112" s="17">
        <v>109</v>
      </c>
      <c r="D112" s="18" t="s">
        <v>401</v>
      </c>
      <c r="E112" s="32" t="s">
        <v>402</v>
      </c>
      <c r="F112" s="20" t="s">
        <v>403</v>
      </c>
      <c r="G112" s="26" t="s">
        <v>453</v>
      </c>
      <c r="H112" s="20" t="s">
        <v>302</v>
      </c>
      <c r="I112" s="20"/>
      <c r="J112" s="21">
        <v>16</v>
      </c>
      <c r="K112" s="22" t="s">
        <v>181</v>
      </c>
      <c r="L112" s="23">
        <f>MAX(J112*1.05*0.1,2.1*1.1)</f>
        <v>2.3100000000000005</v>
      </c>
      <c r="M112" s="23">
        <f>(J112*1.05+L112)*H112</f>
        <v>3.4398</v>
      </c>
      <c r="N112" s="24">
        <f t="shared" si="16"/>
        <v>5.7498000000000005</v>
      </c>
      <c r="O112" s="33"/>
      <c r="P112" s="55"/>
    </row>
    <row r="113" spans="1:16" ht="76.5">
      <c r="A113" s="47"/>
      <c r="B113" s="47"/>
      <c r="C113" s="17">
        <v>110</v>
      </c>
      <c r="D113" s="18" t="s">
        <v>460</v>
      </c>
      <c r="E113" s="18" t="s">
        <v>404</v>
      </c>
      <c r="F113" s="20" t="s">
        <v>405</v>
      </c>
      <c r="G113" s="26" t="s">
        <v>454</v>
      </c>
      <c r="H113" s="20" t="s">
        <v>302</v>
      </c>
      <c r="I113" s="20"/>
      <c r="J113" s="21">
        <v>16</v>
      </c>
      <c r="K113" s="22" t="s">
        <v>181</v>
      </c>
      <c r="L113" s="23">
        <f>MAX(J113*1.05*0.1,2.083*1.1)</f>
        <v>2.2913000000000006</v>
      </c>
      <c r="M113" s="23">
        <f>(J113*1.05+L113)*H113</f>
        <v>3.4364339999999998</v>
      </c>
      <c r="N113" s="24">
        <f t="shared" si="16"/>
        <v>5.7277339999999999</v>
      </c>
      <c r="O113" s="33"/>
      <c r="P113" s="55"/>
    </row>
    <row r="114" spans="1:16" ht="76.5">
      <c r="A114" s="47"/>
      <c r="B114" s="47"/>
      <c r="C114" s="17">
        <v>111</v>
      </c>
      <c r="D114" s="18" t="s">
        <v>406</v>
      </c>
      <c r="E114" s="18" t="s">
        <v>407</v>
      </c>
      <c r="F114" s="20" t="s">
        <v>408</v>
      </c>
      <c r="G114" s="26" t="s">
        <v>455</v>
      </c>
      <c r="H114" s="20" t="s">
        <v>302</v>
      </c>
      <c r="I114" s="20"/>
      <c r="J114" s="21">
        <v>22</v>
      </c>
      <c r="K114" s="22" t="s">
        <v>181</v>
      </c>
      <c r="L114" s="23">
        <f>MAX(J114*1.05*0.1,2.09*1.1)</f>
        <v>2.31</v>
      </c>
      <c r="M114" s="23">
        <f t="shared" ref="M114:M130" si="17">(J114*1.05+L114)*H114</f>
        <v>4.5737999999999994</v>
      </c>
      <c r="N114" s="24">
        <f t="shared" si="16"/>
        <v>6.883799999999999</v>
      </c>
      <c r="O114" s="33"/>
      <c r="P114" s="55"/>
    </row>
    <row r="115" spans="1:16" ht="76.5">
      <c r="A115" s="47"/>
      <c r="B115" s="47"/>
      <c r="C115" s="17">
        <v>112</v>
      </c>
      <c r="D115" s="18" t="s">
        <v>461</v>
      </c>
      <c r="E115" s="18" t="s">
        <v>409</v>
      </c>
      <c r="F115" s="20" t="s">
        <v>410</v>
      </c>
      <c r="G115" s="26" t="s">
        <v>456</v>
      </c>
      <c r="H115" s="20" t="s">
        <v>302</v>
      </c>
      <c r="I115" s="20"/>
      <c r="J115" s="21">
        <v>16</v>
      </c>
      <c r="K115" s="22" t="s">
        <v>181</v>
      </c>
      <c r="L115" s="23">
        <f>MAX(J115*1.05*0.1,2.3*1.1)</f>
        <v>2.5299999999999998</v>
      </c>
      <c r="M115" s="23">
        <f t="shared" si="17"/>
        <v>3.4794</v>
      </c>
      <c r="N115" s="24">
        <f t="shared" si="16"/>
        <v>6.0093999999999994</v>
      </c>
      <c r="O115" s="33"/>
      <c r="P115" s="55"/>
    </row>
    <row r="116" spans="1:16" ht="76.5">
      <c r="A116" s="47"/>
      <c r="B116" s="47"/>
      <c r="C116" s="17">
        <v>113</v>
      </c>
      <c r="D116" s="18" t="s">
        <v>411</v>
      </c>
      <c r="E116" s="18" t="s">
        <v>412</v>
      </c>
      <c r="F116" s="20" t="s">
        <v>413</v>
      </c>
      <c r="G116" s="26" t="s">
        <v>456</v>
      </c>
      <c r="H116" s="20" t="s">
        <v>302</v>
      </c>
      <c r="I116" s="20"/>
      <c r="J116" s="21">
        <v>22</v>
      </c>
      <c r="K116" s="22" t="s">
        <v>181</v>
      </c>
      <c r="L116" s="23">
        <f>MAX(J116*1.05*0.1,2.3*1.1)</f>
        <v>2.5299999999999998</v>
      </c>
      <c r="M116" s="23">
        <f t="shared" si="17"/>
        <v>4.6134000000000004</v>
      </c>
      <c r="N116" s="24">
        <f t="shared" si="16"/>
        <v>7.1433999999999997</v>
      </c>
      <c r="O116" s="33"/>
      <c r="P116" s="55"/>
    </row>
    <row r="117" spans="1:16" ht="76.5">
      <c r="A117" s="47"/>
      <c r="B117" s="47"/>
      <c r="C117" s="17">
        <v>114</v>
      </c>
      <c r="D117" s="18" t="s">
        <v>462</v>
      </c>
      <c r="E117" s="18" t="s">
        <v>414</v>
      </c>
      <c r="F117" s="20" t="s">
        <v>415</v>
      </c>
      <c r="G117" s="26" t="s">
        <v>457</v>
      </c>
      <c r="H117" s="20" t="s">
        <v>302</v>
      </c>
      <c r="I117" s="20"/>
      <c r="J117" s="21">
        <v>16</v>
      </c>
      <c r="K117" s="22" t="s">
        <v>181</v>
      </c>
      <c r="L117" s="23">
        <f>MAX(J117*1.05*0.1,2.5*1.1)</f>
        <v>2.75</v>
      </c>
      <c r="M117" s="23">
        <f t="shared" si="17"/>
        <v>3.5190000000000001</v>
      </c>
      <c r="N117" s="24">
        <f t="shared" si="16"/>
        <v>6.2690000000000001</v>
      </c>
      <c r="O117" s="33"/>
      <c r="P117" s="55"/>
    </row>
    <row r="118" spans="1:16" ht="76.5">
      <c r="A118" s="47"/>
      <c r="B118" s="47"/>
      <c r="C118" s="17">
        <v>115</v>
      </c>
      <c r="D118" s="18" t="s">
        <v>416</v>
      </c>
      <c r="E118" s="18" t="s">
        <v>417</v>
      </c>
      <c r="F118" s="20" t="s">
        <v>418</v>
      </c>
      <c r="G118" s="26" t="s">
        <v>457</v>
      </c>
      <c r="H118" s="20" t="s">
        <v>302</v>
      </c>
      <c r="I118" s="20"/>
      <c r="J118" s="21">
        <v>22</v>
      </c>
      <c r="K118" s="22" t="s">
        <v>181</v>
      </c>
      <c r="L118" s="23">
        <f t="shared" ref="L118:L119" si="18">MAX(J118*1.05*0.1,2.5*1.1)</f>
        <v>2.75</v>
      </c>
      <c r="M118" s="23">
        <f t="shared" si="17"/>
        <v>4.6530000000000005</v>
      </c>
      <c r="N118" s="24">
        <f t="shared" si="16"/>
        <v>7.4030000000000005</v>
      </c>
      <c r="O118" s="33"/>
      <c r="P118" s="55"/>
    </row>
    <row r="119" spans="1:16" ht="76.5">
      <c r="A119" s="47"/>
      <c r="B119" s="47"/>
      <c r="C119" s="17">
        <v>116</v>
      </c>
      <c r="D119" s="18" t="s">
        <v>463</v>
      </c>
      <c r="E119" s="18" t="s">
        <v>419</v>
      </c>
      <c r="F119" s="20" t="s">
        <v>420</v>
      </c>
      <c r="G119" s="26" t="s">
        <v>457</v>
      </c>
      <c r="H119" s="20" t="s">
        <v>302</v>
      </c>
      <c r="I119" s="20"/>
      <c r="J119" s="21">
        <v>16</v>
      </c>
      <c r="K119" s="22" t="s">
        <v>181</v>
      </c>
      <c r="L119" s="23">
        <f t="shared" si="18"/>
        <v>2.75</v>
      </c>
      <c r="M119" s="23">
        <f t="shared" si="17"/>
        <v>3.5190000000000001</v>
      </c>
      <c r="N119" s="24">
        <f t="shared" si="16"/>
        <v>6.2690000000000001</v>
      </c>
      <c r="O119" s="33"/>
      <c r="P119" s="55"/>
    </row>
    <row r="120" spans="1:16" ht="76.5">
      <c r="A120" s="47"/>
      <c r="B120" s="47"/>
      <c r="C120" s="17">
        <v>117</v>
      </c>
      <c r="D120" s="18" t="s">
        <v>421</v>
      </c>
      <c r="E120" s="18" t="s">
        <v>422</v>
      </c>
      <c r="F120" s="20" t="s">
        <v>418</v>
      </c>
      <c r="G120" s="26" t="s">
        <v>457</v>
      </c>
      <c r="H120" s="20" t="s">
        <v>302</v>
      </c>
      <c r="I120" s="20"/>
      <c r="J120" s="21">
        <v>22</v>
      </c>
      <c r="K120" s="22" t="s">
        <v>181</v>
      </c>
      <c r="L120" s="23">
        <f>MAX(J120*1.05*0.1,2.5*1.1)</f>
        <v>2.75</v>
      </c>
      <c r="M120" s="23">
        <f t="shared" si="17"/>
        <v>4.6530000000000005</v>
      </c>
      <c r="N120" s="24">
        <f t="shared" si="16"/>
        <v>7.4030000000000005</v>
      </c>
      <c r="O120" s="33"/>
      <c r="P120" s="55"/>
    </row>
    <row r="121" spans="1:16" ht="76.5">
      <c r="A121" s="47"/>
      <c r="B121" s="47"/>
      <c r="C121" s="17">
        <v>118</v>
      </c>
      <c r="D121" s="18" t="s">
        <v>464</v>
      </c>
      <c r="E121" s="18" t="s">
        <v>423</v>
      </c>
      <c r="F121" s="20" t="s">
        <v>424</v>
      </c>
      <c r="G121" s="26" t="s">
        <v>458</v>
      </c>
      <c r="H121" s="20" t="s">
        <v>302</v>
      </c>
      <c r="I121" s="20"/>
      <c r="J121" s="21">
        <v>16</v>
      </c>
      <c r="K121" s="22" t="s">
        <v>181</v>
      </c>
      <c r="L121" s="23">
        <f>MAX(J121*1.05*0.1,1.83*1.1)</f>
        <v>2.0130000000000003</v>
      </c>
      <c r="M121" s="23">
        <f t="shared" si="17"/>
        <v>3.3863400000000001</v>
      </c>
      <c r="N121" s="24">
        <f t="shared" si="16"/>
        <v>5.3993400000000005</v>
      </c>
      <c r="O121" s="33"/>
      <c r="P121" s="55"/>
    </row>
    <row r="122" spans="1:16" ht="25.5">
      <c r="A122" s="47"/>
      <c r="B122" s="47"/>
      <c r="C122" s="17">
        <v>119</v>
      </c>
      <c r="D122" s="18" t="s">
        <v>425</v>
      </c>
      <c r="E122" s="18" t="s">
        <v>426</v>
      </c>
      <c r="F122" s="20" t="s">
        <v>427</v>
      </c>
      <c r="G122" s="26" t="s">
        <v>452</v>
      </c>
      <c r="H122" s="20" t="s">
        <v>302</v>
      </c>
      <c r="I122" s="20"/>
      <c r="J122" s="21">
        <v>22</v>
      </c>
      <c r="K122" s="22" t="s">
        <v>181</v>
      </c>
      <c r="L122" s="23">
        <f>1.75*1.1</f>
        <v>1.9250000000000003</v>
      </c>
      <c r="M122" s="23">
        <f t="shared" si="17"/>
        <v>4.5045000000000002</v>
      </c>
      <c r="N122" s="24">
        <f t="shared" si="16"/>
        <v>6.4295000000000009</v>
      </c>
      <c r="O122" s="33"/>
      <c r="P122" s="55"/>
    </row>
    <row r="123" spans="1:16" ht="76.5">
      <c r="A123" s="47"/>
      <c r="B123" s="47"/>
      <c r="C123" s="17">
        <v>120</v>
      </c>
      <c r="D123" s="18" t="s">
        <v>465</v>
      </c>
      <c r="E123" s="18" t="s">
        <v>428</v>
      </c>
      <c r="F123" s="20" t="s">
        <v>429</v>
      </c>
      <c r="G123" s="26" t="s">
        <v>459</v>
      </c>
      <c r="H123" s="20" t="s">
        <v>302</v>
      </c>
      <c r="I123" s="20"/>
      <c r="J123" s="21">
        <v>16</v>
      </c>
      <c r="K123" s="22" t="s">
        <v>181</v>
      </c>
      <c r="L123" s="23">
        <f>MAX(J123*1.05*0.1,1.5*1.1)</f>
        <v>1.6800000000000002</v>
      </c>
      <c r="M123" s="23">
        <f t="shared" si="17"/>
        <v>3.3264</v>
      </c>
      <c r="N123" s="24">
        <f t="shared" si="16"/>
        <v>5.0064000000000002</v>
      </c>
      <c r="O123" s="33"/>
      <c r="P123" s="55"/>
    </row>
    <row r="124" spans="1:16" ht="76.5">
      <c r="A124" s="47"/>
      <c r="B124" s="47"/>
      <c r="C124" s="17">
        <v>121</v>
      </c>
      <c r="D124" s="18" t="s">
        <v>430</v>
      </c>
      <c r="E124" s="18" t="s">
        <v>431</v>
      </c>
      <c r="F124" s="20" t="s">
        <v>432</v>
      </c>
      <c r="G124" s="26" t="s">
        <v>458</v>
      </c>
      <c r="H124" s="20" t="s">
        <v>302</v>
      </c>
      <c r="I124" s="20"/>
      <c r="J124" s="21">
        <v>22</v>
      </c>
      <c r="K124" s="22" t="s">
        <v>181</v>
      </c>
      <c r="L124" s="23">
        <f>MAX(J124*1.05*0.1,1.83*1.1)</f>
        <v>2.31</v>
      </c>
      <c r="M124" s="23">
        <f t="shared" si="17"/>
        <v>4.5737999999999994</v>
      </c>
      <c r="N124" s="24">
        <f t="shared" si="16"/>
        <v>6.883799999999999</v>
      </c>
      <c r="O124" s="33"/>
      <c r="P124" s="55"/>
    </row>
    <row r="125" spans="1:16" ht="76.5">
      <c r="A125" s="47"/>
      <c r="B125" s="47"/>
      <c r="C125" s="17">
        <v>122</v>
      </c>
      <c r="D125" s="18" t="s">
        <v>466</v>
      </c>
      <c r="E125" s="18" t="s">
        <v>433</v>
      </c>
      <c r="F125" s="20" t="s">
        <v>434</v>
      </c>
      <c r="G125" s="26" t="s">
        <v>458</v>
      </c>
      <c r="H125" s="20" t="s">
        <v>302</v>
      </c>
      <c r="I125" s="20"/>
      <c r="J125" s="21">
        <v>16</v>
      </c>
      <c r="K125" s="22" t="s">
        <v>181</v>
      </c>
      <c r="L125" s="23">
        <f>MAX(J125*1.05*0.1,1.83*1.1)</f>
        <v>2.0130000000000003</v>
      </c>
      <c r="M125" s="23">
        <f t="shared" si="17"/>
        <v>3.3863400000000001</v>
      </c>
      <c r="N125" s="24">
        <f t="shared" si="16"/>
        <v>5.3993400000000005</v>
      </c>
      <c r="O125" s="33"/>
      <c r="P125" s="55"/>
    </row>
    <row r="126" spans="1:16" ht="76.5">
      <c r="A126" s="47"/>
      <c r="B126" s="47"/>
      <c r="C126" s="17">
        <v>123</v>
      </c>
      <c r="D126" s="18" t="s">
        <v>435</v>
      </c>
      <c r="E126" s="18" t="s">
        <v>436</v>
      </c>
      <c r="F126" s="20" t="s">
        <v>437</v>
      </c>
      <c r="G126" s="26" t="s">
        <v>458</v>
      </c>
      <c r="H126" s="20" t="s">
        <v>302</v>
      </c>
      <c r="I126" s="20"/>
      <c r="J126" s="21">
        <v>22</v>
      </c>
      <c r="K126" s="22" t="s">
        <v>181</v>
      </c>
      <c r="L126" s="23">
        <f t="shared" ref="L126:L129" si="19">MAX(J126*1.05*0.1,1.83*1.1)</f>
        <v>2.31</v>
      </c>
      <c r="M126" s="23">
        <f t="shared" si="17"/>
        <v>4.5737999999999994</v>
      </c>
      <c r="N126" s="24">
        <f t="shared" si="16"/>
        <v>6.883799999999999</v>
      </c>
      <c r="O126" s="33"/>
      <c r="P126" s="55"/>
    </row>
    <row r="127" spans="1:16" ht="76.5">
      <c r="A127" s="47"/>
      <c r="B127" s="47"/>
      <c r="C127" s="17">
        <v>124</v>
      </c>
      <c r="D127" s="18" t="s">
        <v>467</v>
      </c>
      <c r="E127" s="18" t="s">
        <v>438</v>
      </c>
      <c r="F127" s="20" t="s">
        <v>439</v>
      </c>
      <c r="G127" s="26" t="s">
        <v>458</v>
      </c>
      <c r="H127" s="20" t="s">
        <v>302</v>
      </c>
      <c r="I127" s="20"/>
      <c r="J127" s="21">
        <v>16</v>
      </c>
      <c r="K127" s="22" t="s">
        <v>181</v>
      </c>
      <c r="L127" s="23">
        <f t="shared" si="19"/>
        <v>2.0130000000000003</v>
      </c>
      <c r="M127" s="23">
        <f t="shared" si="17"/>
        <v>3.3863400000000001</v>
      </c>
      <c r="N127" s="24">
        <f t="shared" si="16"/>
        <v>5.3993400000000005</v>
      </c>
      <c r="O127" s="33"/>
      <c r="P127" s="55"/>
    </row>
    <row r="128" spans="1:16" ht="76.5">
      <c r="A128" s="47"/>
      <c r="B128" s="47"/>
      <c r="C128" s="17">
        <v>125</v>
      </c>
      <c r="D128" s="18" t="s">
        <v>440</v>
      </c>
      <c r="E128" s="18" t="s">
        <v>441</v>
      </c>
      <c r="F128" s="20" t="s">
        <v>442</v>
      </c>
      <c r="G128" s="26" t="s">
        <v>458</v>
      </c>
      <c r="H128" s="20" t="s">
        <v>302</v>
      </c>
      <c r="I128" s="20"/>
      <c r="J128" s="21">
        <v>22</v>
      </c>
      <c r="K128" s="22" t="s">
        <v>181</v>
      </c>
      <c r="L128" s="23">
        <f t="shared" si="19"/>
        <v>2.31</v>
      </c>
      <c r="M128" s="23">
        <f t="shared" si="17"/>
        <v>4.5737999999999994</v>
      </c>
      <c r="N128" s="24">
        <f t="shared" si="16"/>
        <v>6.883799999999999</v>
      </c>
      <c r="O128" s="33"/>
      <c r="P128" s="55"/>
    </row>
    <row r="129" spans="1:16" ht="76.5">
      <c r="A129" s="47"/>
      <c r="B129" s="47"/>
      <c r="C129" s="17">
        <v>126</v>
      </c>
      <c r="D129" s="18" t="s">
        <v>468</v>
      </c>
      <c r="E129" s="18" t="s">
        <v>443</v>
      </c>
      <c r="F129" s="20" t="s">
        <v>444</v>
      </c>
      <c r="G129" s="26" t="s">
        <v>458</v>
      </c>
      <c r="H129" s="20" t="s">
        <v>302</v>
      </c>
      <c r="I129" s="20"/>
      <c r="J129" s="21">
        <v>18</v>
      </c>
      <c r="K129" s="22" t="s">
        <v>181</v>
      </c>
      <c r="L129" s="23">
        <f t="shared" si="19"/>
        <v>2.0130000000000003</v>
      </c>
      <c r="M129" s="23">
        <f t="shared" si="17"/>
        <v>3.7643400000000007</v>
      </c>
      <c r="N129" s="24">
        <f t="shared" si="16"/>
        <v>5.7773400000000006</v>
      </c>
      <c r="O129" s="33"/>
      <c r="P129" s="55" t="s">
        <v>496</v>
      </c>
    </row>
    <row r="130" spans="1:16" ht="51">
      <c r="A130" s="47"/>
      <c r="B130" s="47"/>
      <c r="C130" s="17">
        <v>127</v>
      </c>
      <c r="D130" s="18" t="s">
        <v>445</v>
      </c>
      <c r="E130" s="18" t="s">
        <v>446</v>
      </c>
      <c r="F130" s="20" t="s">
        <v>447</v>
      </c>
      <c r="G130" s="26" t="s">
        <v>452</v>
      </c>
      <c r="H130" s="20" t="s">
        <v>302</v>
      </c>
      <c r="I130" s="20"/>
      <c r="J130" s="21">
        <v>33</v>
      </c>
      <c r="K130" s="22" t="s">
        <v>181</v>
      </c>
      <c r="L130" s="23">
        <f>1.75*1.1</f>
        <v>1.9250000000000003</v>
      </c>
      <c r="M130" s="23">
        <f t="shared" si="17"/>
        <v>6.583499999999999</v>
      </c>
      <c r="N130" s="24">
        <f t="shared" si="16"/>
        <v>8.5084999999999997</v>
      </c>
      <c r="O130" s="33"/>
      <c r="P130" s="55"/>
    </row>
    <row r="131" spans="1:16" ht="26.25">
      <c r="A131" s="49" t="s">
        <v>559</v>
      </c>
      <c r="B131" s="49" t="s">
        <v>560</v>
      </c>
      <c r="C131" s="37">
        <v>108</v>
      </c>
      <c r="D131" s="38" t="s">
        <v>505</v>
      </c>
      <c r="E131" s="39" t="s">
        <v>506</v>
      </c>
      <c r="F131" s="40" t="s">
        <v>507</v>
      </c>
      <c r="G131" s="41" t="s">
        <v>551</v>
      </c>
      <c r="H131" s="42">
        <f>1000%/100</f>
        <v>0.1</v>
      </c>
      <c r="I131" s="40"/>
      <c r="J131" s="43"/>
      <c r="K131" s="39"/>
      <c r="L131" s="44"/>
      <c r="M131" s="44"/>
      <c r="N131" s="24"/>
      <c r="O131" s="33"/>
      <c r="P131" s="55" t="s">
        <v>550</v>
      </c>
    </row>
    <row r="132" spans="1:16" ht="15">
      <c r="A132" s="49"/>
      <c r="B132" s="49"/>
      <c r="C132" s="37">
        <v>109</v>
      </c>
      <c r="D132" s="38" t="s">
        <v>508</v>
      </c>
      <c r="E132" s="39" t="s">
        <v>509</v>
      </c>
      <c r="F132" s="40" t="s">
        <v>510</v>
      </c>
      <c r="G132" s="41" t="s">
        <v>311</v>
      </c>
      <c r="H132" s="42">
        <f t="shared" ref="H132:H141" si="20">1000%/100</f>
        <v>0.1</v>
      </c>
      <c r="I132" s="40"/>
      <c r="J132" s="43"/>
      <c r="K132" s="39"/>
      <c r="L132" s="44"/>
      <c r="M132" s="44"/>
      <c r="N132" s="24"/>
      <c r="O132" s="33"/>
      <c r="P132" s="55"/>
    </row>
    <row r="133" spans="1:16" ht="128.25">
      <c r="A133" s="49"/>
      <c r="B133" s="49"/>
      <c r="C133" s="37">
        <v>110</v>
      </c>
      <c r="D133" s="38" t="s">
        <v>511</v>
      </c>
      <c r="E133" s="39" t="s">
        <v>512</v>
      </c>
      <c r="F133" s="40" t="s">
        <v>513</v>
      </c>
      <c r="G133" s="41" t="s">
        <v>552</v>
      </c>
      <c r="H133" s="42">
        <f t="shared" si="20"/>
        <v>0.1</v>
      </c>
      <c r="I133" s="40"/>
      <c r="J133" s="43"/>
      <c r="K133" s="39"/>
      <c r="L133" s="44"/>
      <c r="M133" s="44"/>
      <c r="N133" s="24"/>
      <c r="O133" s="33"/>
      <c r="P133" s="55"/>
    </row>
    <row r="134" spans="1:16" ht="64.5">
      <c r="A134" s="49"/>
      <c r="B134" s="49"/>
      <c r="C134" s="37">
        <v>111</v>
      </c>
      <c r="D134" s="38" t="s">
        <v>514</v>
      </c>
      <c r="E134" s="39" t="s">
        <v>515</v>
      </c>
      <c r="F134" s="40" t="s">
        <v>516</v>
      </c>
      <c r="G134" s="41" t="s">
        <v>553</v>
      </c>
      <c r="H134" s="42">
        <f t="shared" si="20"/>
        <v>0.1</v>
      </c>
      <c r="I134" s="40"/>
      <c r="J134" s="43"/>
      <c r="K134" s="39"/>
      <c r="L134" s="44"/>
      <c r="M134" s="44"/>
      <c r="N134" s="24"/>
      <c r="O134" s="33"/>
      <c r="P134" s="55"/>
    </row>
    <row r="135" spans="1:16" ht="26.25">
      <c r="A135" s="49"/>
      <c r="B135" s="49"/>
      <c r="C135" s="37">
        <v>112</v>
      </c>
      <c r="D135" s="38" t="s">
        <v>517</v>
      </c>
      <c r="E135" s="39" t="s">
        <v>518</v>
      </c>
      <c r="F135" s="40" t="s">
        <v>519</v>
      </c>
      <c r="G135" s="41" t="s">
        <v>551</v>
      </c>
      <c r="H135" s="42">
        <f t="shared" si="20"/>
        <v>0.1</v>
      </c>
      <c r="I135" s="40"/>
      <c r="J135" s="43"/>
      <c r="K135" s="39"/>
      <c r="L135" s="44"/>
      <c r="M135" s="44"/>
      <c r="N135" s="24"/>
      <c r="O135" s="33"/>
      <c r="P135" s="55"/>
    </row>
    <row r="136" spans="1:16" ht="51.75">
      <c r="A136" s="49"/>
      <c r="B136" s="49"/>
      <c r="C136" s="37">
        <v>113</v>
      </c>
      <c r="D136" s="38" t="s">
        <v>520</v>
      </c>
      <c r="E136" s="39" t="s">
        <v>521</v>
      </c>
      <c r="F136" s="40" t="s">
        <v>522</v>
      </c>
      <c r="G136" s="41" t="s">
        <v>554</v>
      </c>
      <c r="H136" s="42">
        <f t="shared" si="20"/>
        <v>0.1</v>
      </c>
      <c r="I136" s="40"/>
      <c r="J136" s="43"/>
      <c r="K136" s="39"/>
      <c r="L136" s="44"/>
      <c r="M136" s="44"/>
      <c r="N136" s="24"/>
      <c r="O136" s="33"/>
      <c r="P136" s="55"/>
    </row>
    <row r="137" spans="1:16" ht="39">
      <c r="A137" s="49"/>
      <c r="B137" s="49"/>
      <c r="C137" s="37">
        <v>114</v>
      </c>
      <c r="D137" s="38" t="s">
        <v>523</v>
      </c>
      <c r="E137" s="39" t="s">
        <v>524</v>
      </c>
      <c r="F137" s="40" t="s">
        <v>525</v>
      </c>
      <c r="G137" s="41" t="s">
        <v>551</v>
      </c>
      <c r="H137" s="42">
        <f t="shared" si="20"/>
        <v>0.1</v>
      </c>
      <c r="I137" s="40"/>
      <c r="J137" s="43"/>
      <c r="K137" s="39"/>
      <c r="L137" s="44"/>
      <c r="M137" s="44"/>
      <c r="N137" s="24"/>
      <c r="O137" s="33"/>
      <c r="P137" s="55"/>
    </row>
    <row r="138" spans="1:16" ht="26.25">
      <c r="A138" s="49"/>
      <c r="B138" s="49"/>
      <c r="C138" s="37">
        <v>115</v>
      </c>
      <c r="D138" s="38" t="s">
        <v>526</v>
      </c>
      <c r="E138" s="39" t="s">
        <v>527</v>
      </c>
      <c r="F138" s="40" t="s">
        <v>528</v>
      </c>
      <c r="G138" s="41" t="s">
        <v>555</v>
      </c>
      <c r="H138" s="42">
        <f t="shared" si="20"/>
        <v>0.1</v>
      </c>
      <c r="I138" s="40"/>
      <c r="J138" s="43"/>
      <c r="K138" s="39"/>
      <c r="L138" s="44"/>
      <c r="M138" s="44"/>
      <c r="N138" s="24"/>
      <c r="O138" s="33"/>
      <c r="P138" s="55"/>
    </row>
    <row r="139" spans="1:16" ht="26.25">
      <c r="A139" s="49"/>
      <c r="B139" s="49" t="s">
        <v>561</v>
      </c>
      <c r="C139" s="37">
        <v>116</v>
      </c>
      <c r="D139" s="38" t="s">
        <v>529</v>
      </c>
      <c r="E139" s="39" t="s">
        <v>530</v>
      </c>
      <c r="F139" s="40" t="s">
        <v>531</v>
      </c>
      <c r="G139" s="41" t="s">
        <v>556</v>
      </c>
      <c r="H139" s="42">
        <f t="shared" si="20"/>
        <v>0.1</v>
      </c>
      <c r="I139" s="40"/>
      <c r="J139" s="43"/>
      <c r="K139" s="39"/>
      <c r="L139" s="44"/>
      <c r="M139" s="44"/>
      <c r="N139" s="24"/>
      <c r="O139" s="33"/>
      <c r="P139" s="55"/>
    </row>
    <row r="140" spans="1:16" ht="39">
      <c r="A140" s="49"/>
      <c r="B140" s="49"/>
      <c r="C140" s="37">
        <v>117</v>
      </c>
      <c r="D140" s="38" t="s">
        <v>532</v>
      </c>
      <c r="E140" s="39" t="s">
        <v>533</v>
      </c>
      <c r="F140" s="40" t="s">
        <v>534</v>
      </c>
      <c r="G140" s="41" t="s">
        <v>554</v>
      </c>
      <c r="H140" s="42">
        <f t="shared" si="20"/>
        <v>0.1</v>
      </c>
      <c r="I140" s="40"/>
      <c r="J140" s="43"/>
      <c r="K140" s="39"/>
      <c r="L140" s="44"/>
      <c r="M140" s="44"/>
      <c r="N140" s="24"/>
      <c r="O140" s="33"/>
      <c r="P140" s="55"/>
    </row>
    <row r="141" spans="1:16" ht="26.25">
      <c r="A141" s="49"/>
      <c r="B141" s="49"/>
      <c r="C141" s="37">
        <v>118</v>
      </c>
      <c r="D141" s="38" t="s">
        <v>535</v>
      </c>
      <c r="E141" s="39" t="s">
        <v>536</v>
      </c>
      <c r="F141" s="40" t="s">
        <v>537</v>
      </c>
      <c r="G141" s="41" t="s">
        <v>557</v>
      </c>
      <c r="H141" s="42">
        <f t="shared" si="20"/>
        <v>0.1</v>
      </c>
      <c r="I141" s="40"/>
      <c r="J141" s="43"/>
      <c r="K141" s="39"/>
      <c r="L141" s="44"/>
      <c r="M141" s="44"/>
      <c r="N141" s="24"/>
      <c r="O141" s="33"/>
      <c r="P141" s="55"/>
    </row>
    <row r="142" spans="1:16" ht="39">
      <c r="A142" s="49"/>
      <c r="B142" s="49"/>
      <c r="C142" s="37">
        <v>119</v>
      </c>
      <c r="D142" s="38" t="s">
        <v>538</v>
      </c>
      <c r="E142" s="39" t="s">
        <v>539</v>
      </c>
      <c r="F142" s="40" t="s">
        <v>540</v>
      </c>
      <c r="G142" s="41" t="s">
        <v>551</v>
      </c>
      <c r="H142" s="42">
        <v>0.18</v>
      </c>
      <c r="I142" s="40"/>
      <c r="J142" s="43"/>
      <c r="K142" s="39"/>
      <c r="L142" s="44"/>
      <c r="M142" s="44"/>
      <c r="N142" s="24"/>
      <c r="O142" s="33"/>
      <c r="P142" s="55"/>
    </row>
    <row r="143" spans="1:16" ht="39">
      <c r="A143" s="49"/>
      <c r="B143" s="49"/>
      <c r="C143" s="37">
        <v>120</v>
      </c>
      <c r="D143" s="38" t="s">
        <v>541</v>
      </c>
      <c r="E143" s="39" t="s">
        <v>542</v>
      </c>
      <c r="F143" s="40" t="s">
        <v>543</v>
      </c>
      <c r="G143" s="41" t="s">
        <v>557</v>
      </c>
      <c r="H143" s="42">
        <v>0.18</v>
      </c>
      <c r="I143" s="40"/>
      <c r="J143" s="43"/>
      <c r="K143" s="39"/>
      <c r="L143" s="44"/>
      <c r="M143" s="44"/>
      <c r="N143" s="24"/>
      <c r="O143" s="33"/>
      <c r="P143" s="55"/>
    </row>
    <row r="144" spans="1:16" ht="39">
      <c r="A144" s="49"/>
      <c r="B144" s="49"/>
      <c r="C144" s="37">
        <v>121</v>
      </c>
      <c r="D144" s="38" t="s">
        <v>544</v>
      </c>
      <c r="E144" s="39" t="s">
        <v>545</v>
      </c>
      <c r="F144" s="40" t="s">
        <v>546</v>
      </c>
      <c r="G144" s="41" t="s">
        <v>558</v>
      </c>
      <c r="H144" s="42">
        <f t="shared" ref="H144:H145" si="21">1000%/100</f>
        <v>0.1</v>
      </c>
      <c r="I144" s="40"/>
      <c r="J144" s="43"/>
      <c r="K144" s="39"/>
      <c r="L144" s="44"/>
      <c r="M144" s="44"/>
      <c r="N144" s="24"/>
      <c r="O144" s="33"/>
      <c r="P144" s="55"/>
    </row>
    <row r="145" spans="1:16" ht="39">
      <c r="A145" s="49"/>
      <c r="B145" s="49"/>
      <c r="C145" s="37">
        <v>122</v>
      </c>
      <c r="D145" s="38" t="s">
        <v>547</v>
      </c>
      <c r="E145" s="39" t="s">
        <v>548</v>
      </c>
      <c r="F145" s="40" t="s">
        <v>549</v>
      </c>
      <c r="G145" s="41" t="s">
        <v>551</v>
      </c>
      <c r="H145" s="42">
        <f t="shared" si="21"/>
        <v>0.1</v>
      </c>
      <c r="I145" s="40"/>
      <c r="J145" s="43"/>
      <c r="K145" s="39"/>
      <c r="L145" s="44"/>
      <c r="M145" s="44"/>
      <c r="N145" s="24"/>
      <c r="O145" s="33"/>
      <c r="P145" s="55"/>
    </row>
    <row r="146" spans="1:16">
      <c r="N146" s="11"/>
    </row>
  </sheetData>
  <mergeCells count="65">
    <mergeCell ref="A131:A145"/>
    <mergeCell ref="B131:B138"/>
    <mergeCell ref="B139:B145"/>
    <mergeCell ref="P131:P145"/>
    <mergeCell ref="P101:P102"/>
    <mergeCell ref="P103:P104"/>
    <mergeCell ref="P105:P110"/>
    <mergeCell ref="P111:P128"/>
    <mergeCell ref="P129:P130"/>
    <mergeCell ref="A105:B110"/>
    <mergeCell ref="A111:B130"/>
    <mergeCell ref="P80:P82"/>
    <mergeCell ref="P83:P88"/>
    <mergeCell ref="P89:P94"/>
    <mergeCell ref="P95:P96"/>
    <mergeCell ref="P97:P100"/>
    <mergeCell ref="P1:P2"/>
    <mergeCell ref="P3:P5"/>
    <mergeCell ref="P6:P8"/>
    <mergeCell ref="P9:P20"/>
    <mergeCell ref="P21:P29"/>
    <mergeCell ref="P64:P69"/>
    <mergeCell ref="P70:P73"/>
    <mergeCell ref="P74:P76"/>
    <mergeCell ref="P77:P79"/>
    <mergeCell ref="F4:F5"/>
    <mergeCell ref="G4:G5"/>
    <mergeCell ref="P30:P31"/>
    <mergeCell ref="P32:P34"/>
    <mergeCell ref="P35:P43"/>
    <mergeCell ref="P44:P51"/>
    <mergeCell ref="P52:P61"/>
    <mergeCell ref="B21:B24"/>
    <mergeCell ref="A101:B102"/>
    <mergeCell ref="A103:B104"/>
    <mergeCell ref="B12:B14"/>
    <mergeCell ref="B15:B17"/>
    <mergeCell ref="B18:B20"/>
    <mergeCell ref="A95:B100"/>
    <mergeCell ref="O1:O2"/>
    <mergeCell ref="L1:L2"/>
    <mergeCell ref="J1:K1"/>
    <mergeCell ref="F1:F2"/>
    <mergeCell ref="D1:D2"/>
    <mergeCell ref="I1:I2"/>
    <mergeCell ref="M1:M2"/>
    <mergeCell ref="N1:N2"/>
    <mergeCell ref="G1:G2"/>
    <mergeCell ref="H1:H2"/>
    <mergeCell ref="C1:C2"/>
    <mergeCell ref="E1:E2"/>
    <mergeCell ref="C4:C5"/>
    <mergeCell ref="A83:B88"/>
    <mergeCell ref="A89:B94"/>
    <mergeCell ref="A44:B51"/>
    <mergeCell ref="A52:B63"/>
    <mergeCell ref="A64:B69"/>
    <mergeCell ref="A70:B82"/>
    <mergeCell ref="A6:A29"/>
    <mergeCell ref="A3:B5"/>
    <mergeCell ref="B25:B29"/>
    <mergeCell ref="A30:B43"/>
    <mergeCell ref="A1:B2"/>
    <mergeCell ref="B6:B8"/>
    <mergeCell ref="B9:B11"/>
  </mergeCells>
  <phoneticPr fontId="2" type="noConversion"/>
  <pageMargins left="0.5" right="0" top="0.8470833333333333" bottom="0.75" header="0.3" footer="0.3"/>
  <pageSetup scale="76" orientation="portrait" r:id="rId1"/>
  <headerFooter>
    <oddHeader>&amp;C&amp;"Times New Roman,Bold"&amp;13HẠNG MỤC MỘT SỐ MẶT HÀNG ĐƯỢC MIỄN GIẢM THUÊ SAU KHI HIỆP ĐỊNH THUẾ QUAN GIỮA 
VIỆT NAM VÀ EEU CÓ HIỆU LỰC&amp;"Times New Roman,Regular"
&amp;"Times New Roman,Bold"&amp;12(chi tiết có thể xem tại www.Incentra.com.vn)</oddHeader>
  </headerFooter>
</worksheet>
</file>

<file path=xl/worksheets/sheet2.xml><?xml version="1.0" encoding="utf-8"?>
<worksheet xmlns="http://schemas.openxmlformats.org/spreadsheetml/2006/main" xmlns:r="http://schemas.openxmlformats.org/officeDocument/2006/relationships">
  <dimension ref="A2:R4"/>
  <sheetViews>
    <sheetView workbookViewId="0">
      <selection activeCell="A2" sqref="A2:N4"/>
    </sheetView>
  </sheetViews>
  <sheetFormatPr defaultRowHeight="15"/>
  <cols>
    <col min="2" max="2" width="11.28515625" customWidth="1"/>
  </cols>
  <sheetData>
    <row r="2" spans="1:18" ht="48.75" customHeight="1">
      <c r="A2" s="57" t="s">
        <v>503</v>
      </c>
      <c r="B2" s="58"/>
      <c r="C2" s="59" t="s">
        <v>504</v>
      </c>
      <c r="D2" s="60"/>
      <c r="E2" s="60"/>
      <c r="F2" s="60"/>
      <c r="G2" s="60"/>
      <c r="H2" s="60"/>
      <c r="I2" s="60"/>
      <c r="J2" s="60"/>
      <c r="K2" s="60"/>
      <c r="L2" s="60"/>
      <c r="M2" s="60"/>
      <c r="N2" s="61"/>
    </row>
    <row r="3" spans="1:18" ht="36.75" customHeight="1">
      <c r="A3" s="64" t="s">
        <v>502</v>
      </c>
      <c r="B3" s="64"/>
      <c r="C3" s="63" t="s">
        <v>499</v>
      </c>
      <c r="D3" s="63"/>
      <c r="E3" s="63"/>
      <c r="F3" s="63"/>
      <c r="G3" s="63"/>
      <c r="H3" s="63"/>
      <c r="I3" s="63"/>
      <c r="J3" s="63"/>
      <c r="K3" s="63"/>
      <c r="L3" s="63"/>
      <c r="M3" s="63"/>
      <c r="N3" s="63"/>
      <c r="O3" s="13"/>
      <c r="P3" s="13"/>
      <c r="Q3" s="13"/>
      <c r="R3" s="13"/>
    </row>
    <row r="4" spans="1:18" ht="91.5" customHeight="1">
      <c r="A4" s="64" t="s">
        <v>501</v>
      </c>
      <c r="B4" s="64"/>
      <c r="C4" s="62" t="s">
        <v>500</v>
      </c>
      <c r="D4" s="62"/>
      <c r="E4" s="62"/>
      <c r="F4" s="62"/>
      <c r="G4" s="62"/>
      <c r="H4" s="62"/>
      <c r="I4" s="62"/>
      <c r="J4" s="62"/>
      <c r="K4" s="62"/>
      <c r="L4" s="62"/>
      <c r="M4" s="62"/>
      <c r="N4" s="62"/>
      <c r="O4" s="12"/>
      <c r="P4" s="12"/>
      <c r="Q4" s="12"/>
      <c r="R4" s="12"/>
    </row>
  </sheetData>
  <mergeCells count="6">
    <mergeCell ref="A2:B2"/>
    <mergeCell ref="C2:N2"/>
    <mergeCell ref="C4:N4"/>
    <mergeCell ref="C3:N3"/>
    <mergeCell ref="A3:B3"/>
    <mergeCell ref="A4:B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Data</vt:lpstr>
      <vt:lpstr>Chú giải FTA</vt:lpstr>
      <vt:lpstr>Data!Print_Area</vt:lpstr>
    </vt:vector>
  </TitlesOfParts>
  <Company>XYZ</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qpd10123</dc:creator>
  <cp:lastModifiedBy>user</cp:lastModifiedBy>
  <cp:lastPrinted>2015-07-19T03:38:16Z</cp:lastPrinted>
  <dcterms:created xsi:type="dcterms:W3CDTF">2014-05-12T14:21:42Z</dcterms:created>
  <dcterms:modified xsi:type="dcterms:W3CDTF">2015-07-19T03:39:02Z</dcterms:modified>
</cp:coreProperties>
</file>